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6" activeTab="11"/>
  </bookViews>
  <sheets>
    <sheet name="геометрия" sheetId="1" state="hidden" r:id="rId1"/>
    <sheet name="геометрия60" sheetId="2" state="hidden" r:id="rId2"/>
    <sheet name="геометрия80" sheetId="3" state="hidden" r:id="rId3"/>
    <sheet name="геометрия100" sheetId="4" state="hidden" r:id="rId4"/>
    <sheet name="геометрия150" sheetId="5" state="hidden" r:id="rId5"/>
    <sheet name="геометрия200" sheetId="6" state="hidden" r:id="rId6"/>
    <sheet name="Борт45" sheetId="7" r:id="rId7"/>
    <sheet name="Борт60" sheetId="8" r:id="rId8"/>
    <sheet name="Борт80" sheetId="9" r:id="rId9"/>
    <sheet name="Борт100" sheetId="10" r:id="rId10"/>
    <sheet name="Борт150" sheetId="11" r:id="rId11"/>
    <sheet name="Борт200" sheetId="12" r:id="rId12"/>
  </sheets>
  <definedNames/>
  <calcPr fullCalcOnLoad="1"/>
</workbook>
</file>

<file path=xl/sharedStrings.xml><?xml version="1.0" encoding="utf-8"?>
<sst xmlns="http://schemas.openxmlformats.org/spreadsheetml/2006/main" count="216" uniqueCount="36">
  <si>
    <t>Исходные данные</t>
  </si>
  <si>
    <t xml:space="preserve">толшина, мм </t>
  </si>
  <si>
    <t>предел текучести</t>
  </si>
  <si>
    <t>ширина ребра, мм</t>
  </si>
  <si>
    <t>допускаемое напр</t>
  </si>
  <si>
    <t>высота ребра, мм</t>
  </si>
  <si>
    <t>пролет, мм</t>
  </si>
  <si>
    <t xml:space="preserve">номер </t>
  </si>
  <si>
    <t>yc</t>
  </si>
  <si>
    <t>плошадь</t>
  </si>
  <si>
    <t>yc*A</t>
  </si>
  <si>
    <t>Ix</t>
  </si>
  <si>
    <t>a</t>
  </si>
  <si>
    <t>a*а*A</t>
  </si>
  <si>
    <t>Ixc</t>
  </si>
  <si>
    <t>суммы</t>
  </si>
  <si>
    <t>Yc</t>
  </si>
  <si>
    <t>y1</t>
  </si>
  <si>
    <t>Wx</t>
  </si>
  <si>
    <t>сила, н</t>
  </si>
  <si>
    <t>пролет, м</t>
  </si>
  <si>
    <t>сила, Н</t>
  </si>
  <si>
    <t>масса, кг</t>
  </si>
  <si>
    <t>Нагрузочная характеристика лотка лестничного типа (Кабельрост-ЛТ)</t>
  </si>
  <si>
    <t>Высота борта 45 мм</t>
  </si>
  <si>
    <t xml:space="preserve">толщина, мм </t>
  </si>
  <si>
    <t>предел текучести, МПа</t>
  </si>
  <si>
    <t>коэффициент запаспа</t>
  </si>
  <si>
    <t>допустимая масса, кг</t>
  </si>
  <si>
    <t>Пролет, м</t>
  </si>
  <si>
    <t>Сила, Н</t>
  </si>
  <si>
    <t>Высота борта 60 мм</t>
  </si>
  <si>
    <t>Высота борта 80 мм</t>
  </si>
  <si>
    <t>Высота борта 100 мм</t>
  </si>
  <si>
    <t>Высота борта 150 мм</t>
  </si>
  <si>
    <t>Высота борта 200 мм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</si>
</sst>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6">
    <font>
      <sz val="10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8"/>
      <name val="Arial"/>
      <family val="2"/>
    </font>
    <font>
      <sz val="16"/>
      <color indexed="5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sz val="9.25"/>
      <color indexed="8"/>
      <name val="Arial Cyr"/>
      <family val="2"/>
    </font>
    <font>
      <b/>
      <sz val="9.25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4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5" xfId="0" applyFont="1" applyFill="1" applyBorder="1" applyAlignment="1">
      <alignment/>
    </xf>
    <xf numFmtId="164" fontId="6" fillId="0" borderId="6" xfId="0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7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4" fontId="6" fillId="0" borderId="9" xfId="0" applyFont="1" applyFill="1" applyBorder="1" applyAlignment="1">
      <alignment/>
    </xf>
    <xf numFmtId="164" fontId="6" fillId="0" borderId="10" xfId="0" applyFont="1" applyFill="1" applyBorder="1" applyAlignment="1">
      <alignment/>
    </xf>
    <xf numFmtId="164" fontId="6" fillId="0" borderId="11" xfId="0" applyFont="1" applyFill="1" applyBorder="1" applyAlignment="1">
      <alignment/>
    </xf>
    <xf numFmtId="164" fontId="6" fillId="0" borderId="12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4" fillId="2" borderId="0" xfId="0" applyFont="1" applyFill="1" applyAlignment="1">
      <alignment/>
    </xf>
    <xf numFmtId="164" fontId="1" fillId="2" borderId="0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6" fillId="2" borderId="6" xfId="0" applyFont="1" applyFill="1" applyBorder="1" applyAlignment="1">
      <alignment/>
    </xf>
    <xf numFmtId="164" fontId="6" fillId="2" borderId="0" xfId="0" applyFont="1" applyFill="1" applyAlignment="1">
      <alignment/>
    </xf>
    <xf numFmtId="164" fontId="6" fillId="2" borderId="7" xfId="0" applyFont="1" applyFill="1" applyBorder="1" applyAlignment="1">
      <alignment/>
    </xf>
    <xf numFmtId="164" fontId="6" fillId="2" borderId="8" xfId="0" applyFont="1" applyFill="1" applyBorder="1" applyAlignment="1">
      <alignment/>
    </xf>
    <xf numFmtId="164" fontId="6" fillId="2" borderId="9" xfId="0" applyFont="1" applyFill="1" applyBorder="1" applyAlignment="1">
      <alignment/>
    </xf>
    <xf numFmtId="164" fontId="6" fillId="2" borderId="10" xfId="0" applyFont="1" applyFill="1" applyBorder="1" applyAlignment="1">
      <alignment/>
    </xf>
    <xf numFmtId="164" fontId="6" fillId="2" borderId="11" xfId="0" applyFont="1" applyFill="1" applyBorder="1" applyAlignment="1">
      <alignment/>
    </xf>
    <xf numFmtId="164" fontId="6" fillId="2" borderId="12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3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0" fillId="2" borderId="0" xfId="0" applyFill="1" applyAlignment="1">
      <alignment/>
    </xf>
    <xf numFmtId="164" fontId="7" fillId="2" borderId="0" xfId="0" applyFont="1" applyFill="1" applyBorder="1" applyAlignment="1">
      <alignment horizontal="left"/>
    </xf>
    <xf numFmtId="164" fontId="8" fillId="2" borderId="0" xfId="0" applyFont="1" applyFill="1" applyBorder="1" applyAlignment="1">
      <alignment horizontal="left"/>
    </xf>
    <xf numFmtId="164" fontId="9" fillId="3" borderId="1" xfId="0" applyFont="1" applyFill="1" applyBorder="1" applyAlignment="1">
      <alignment/>
    </xf>
    <xf numFmtId="164" fontId="9" fillId="4" borderId="1" xfId="0" applyFont="1" applyFill="1" applyBorder="1" applyAlignment="1" applyProtection="1">
      <alignment/>
      <protection locked="0"/>
    </xf>
    <xf numFmtId="164" fontId="9" fillId="4" borderId="1" xfId="0" applyFont="1" applyFill="1" applyBorder="1" applyAlignment="1">
      <alignment/>
    </xf>
    <xf numFmtId="164" fontId="10" fillId="4" borderId="1" xfId="0" applyFont="1" applyFill="1" applyBorder="1" applyAlignment="1">
      <alignment/>
    </xf>
    <xf numFmtId="164" fontId="10" fillId="3" borderId="1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164" fontId="6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/>
    </xf>
    <xf numFmtId="164" fontId="7" fillId="0" borderId="2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Нагрузочная характерристика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Борт45!$A$15:$A$39</c:f>
              <c:numCache/>
            </c:numRef>
          </c:xVal>
          <c:yVal>
            <c:numRef>
              <c:f>Борт45!$B$15:$B$39</c:f>
              <c:numCache/>
            </c:numRef>
          </c:yVal>
          <c:smooth val="1"/>
        </c:ser>
        <c:axId val="22823753"/>
        <c:axId val="4087186"/>
      </c:scatterChart>
      <c:valAx>
        <c:axId val="22823753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7186"/>
        <c:crossesAt val="0"/>
        <c:crossBetween val="midCat"/>
        <c:dispUnits/>
        <c:majorUnit val="0.5"/>
        <c:minorUnit val="0.1"/>
      </c:valAx>
      <c:valAx>
        <c:axId val="4087186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23753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Борт60!$A$15:$A$39</c:f>
              <c:numCache/>
            </c:numRef>
          </c:xVal>
          <c:yVal>
            <c:numRef>
              <c:f>Борт60!$B$15:$B$39</c:f>
              <c:numCache/>
            </c:numRef>
          </c:yVal>
          <c:smooth val="1"/>
        </c:ser>
        <c:axId val="36784675"/>
        <c:axId val="62626620"/>
      </c:scatterChart>
      <c:valAx>
        <c:axId val="36784675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26620"/>
        <c:crossesAt val="0"/>
        <c:crossBetween val="midCat"/>
        <c:dispUnits/>
        <c:majorUnit val="0.5"/>
        <c:minorUnit val="0.1"/>
      </c:valAx>
      <c:valAx>
        <c:axId val="62626620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84675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Нагрузочная характерристика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Борт80!$A$15:$A$39</c:f>
              <c:numCache/>
            </c:numRef>
          </c:xVal>
          <c:yVal>
            <c:numRef>
              <c:f>Борт80!$B$15:$B$39</c:f>
              <c:numCache/>
            </c:numRef>
          </c:yVal>
          <c:smooth val="1"/>
        </c:ser>
        <c:axId val="26768669"/>
        <c:axId val="39591430"/>
      </c:scatterChart>
      <c:valAx>
        <c:axId val="26768669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591430"/>
        <c:crossesAt val="0"/>
        <c:crossBetween val="midCat"/>
        <c:dispUnits/>
        <c:majorUnit val="0.5"/>
        <c:minorUnit val="0.1"/>
      </c:valAx>
      <c:valAx>
        <c:axId val="39591430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768669"/>
        <c:crossesAt val="0"/>
        <c:crossBetween val="midCat"/>
        <c:dispUnits/>
        <c:majorUnit val="20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Нагрузочная характерристика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Борт100!$A$15:$A$39</c:f>
              <c:numCache/>
            </c:numRef>
          </c:xVal>
          <c:yVal>
            <c:numRef>
              <c:f>Борт100!$B$15:$B$39</c:f>
              <c:numCache/>
            </c:numRef>
          </c:yVal>
          <c:smooth val="1"/>
        </c:ser>
        <c:axId val="20778551"/>
        <c:axId val="52789232"/>
      </c:scatterChart>
      <c:valAx>
        <c:axId val="20778551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89232"/>
        <c:crossesAt val="0"/>
        <c:crossBetween val="midCat"/>
        <c:dispUnits/>
        <c:majorUnit val="0.5"/>
        <c:minorUnit val="0.1"/>
      </c:valAx>
      <c:valAx>
        <c:axId val="52789232"/>
        <c:scaling>
          <c:orientation val="minMax"/>
          <c:max val="1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78551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Нагрузочная характерристика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Борт150!$A$15:$A$39</c:f>
              <c:numCache/>
            </c:numRef>
          </c:xVal>
          <c:yVal>
            <c:numRef>
              <c:f>Борт150!$B$15:$B$39</c:f>
              <c:numCache/>
            </c:numRef>
          </c:yVal>
          <c:smooth val="1"/>
        </c:ser>
        <c:axId val="5341041"/>
        <c:axId val="48069370"/>
      </c:scatterChart>
      <c:valAx>
        <c:axId val="5341041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69370"/>
        <c:crossesAt val="0"/>
        <c:crossBetween val="midCat"/>
        <c:dispUnits/>
        <c:majorUnit val="0.5"/>
        <c:minorUnit val="0.1"/>
      </c:valAx>
      <c:valAx>
        <c:axId val="48069370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1041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Нагрузочная характерристика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Борт200!$A$15:$A$39</c:f>
              <c:numCache/>
            </c:numRef>
          </c:xVal>
          <c:yVal>
            <c:numRef>
              <c:f>Борт200!$B$15:$B$39</c:f>
              <c:numCache/>
            </c:numRef>
          </c:yVal>
          <c:smooth val="1"/>
        </c:ser>
        <c:axId val="29971147"/>
        <c:axId val="1304868"/>
      </c:scatterChart>
      <c:valAx>
        <c:axId val="29971147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4868"/>
        <c:crossesAt val="0"/>
        <c:crossBetween val="midCat"/>
        <c:dispUnits/>
        <c:majorUnit val="0.5"/>
        <c:minorUnit val="0.1"/>
      </c:valAx>
      <c:valAx>
        <c:axId val="1304868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71147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9525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847725"/>
        <a:ext cx="537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5</xdr:col>
      <xdr:colOff>600075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9525" y="819150"/>
        <a:ext cx="5353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6</xdr:col>
      <xdr:colOff>9525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0" y="819150"/>
        <a:ext cx="53816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5</xdr:col>
      <xdr:colOff>600075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9525" y="819150"/>
        <a:ext cx="53530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219075</xdr:rowOff>
    </xdr:from>
    <xdr:to>
      <xdr:col>5</xdr:col>
      <xdr:colOff>600075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9525" y="809625"/>
        <a:ext cx="5353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9525" y="819150"/>
        <a:ext cx="53625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Борт45!B3</f>
        <v>1.2</v>
      </c>
      <c r="C3" s="5">
        <f>0.001*B3</f>
        <v>0.0012</v>
      </c>
      <c r="E3" s="6" t="s">
        <v>2</v>
      </c>
      <c r="F3" s="1">
        <f>Борт45!B7</f>
        <v>315</v>
      </c>
      <c r="G3" s="1">
        <f>F3*1000000</f>
        <v>315000000</v>
      </c>
    </row>
    <row r="4" spans="1:7" ht="18.75">
      <c r="A4" s="4" t="s">
        <v>3</v>
      </c>
      <c r="B4" s="4">
        <f>Борт45!B4</f>
        <v>20</v>
      </c>
      <c r="C4" s="5">
        <f>0.001*B4</f>
        <v>0.02</v>
      </c>
      <c r="D4" s="7"/>
      <c r="E4" s="1" t="s">
        <v>4</v>
      </c>
      <c r="G4" s="1">
        <f>G3/Борт45!B8</f>
        <v>157500000</v>
      </c>
    </row>
    <row r="5" spans="1:3" ht="18.75">
      <c r="A5" s="4" t="s">
        <v>5</v>
      </c>
      <c r="B5" s="4">
        <v>45</v>
      </c>
      <c r="C5" s="5">
        <f>0.001*B5</f>
        <v>0.045</v>
      </c>
    </row>
    <row r="6" spans="1:3" ht="21">
      <c r="A6" s="4" t="s">
        <v>6</v>
      </c>
      <c r="B6" s="8">
        <f>Борт45!B6</f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C3/2</f>
        <v>0.0006</v>
      </c>
      <c r="D10" s="14">
        <f>(C4-C3)*C3</f>
        <v>2.2559999999999997E-05</v>
      </c>
      <c r="E10" s="14">
        <f>D10*C10</f>
        <v>1.3535999999999998E-08</v>
      </c>
      <c r="F10" s="14">
        <f>POWER(C3,3)*(C4-C3)/12</f>
        <v>2.7071999999999992E-12</v>
      </c>
      <c r="G10" s="14">
        <f>B15-C3/2</f>
        <v>0.015446708463949844</v>
      </c>
      <c r="H10" s="14">
        <f>POWER(G10,2)*D10</f>
        <v>5.382834101473059E-09</v>
      </c>
      <c r="I10" s="15">
        <f>F10+H10</f>
        <v>5.385541301473059E-09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C5/2</f>
        <v>0.0225</v>
      </c>
      <c r="D11" s="14">
        <f>C5*C3</f>
        <v>5.399999999999999E-05</v>
      </c>
      <c r="E11" s="14">
        <f>D11*C11</f>
        <v>1.2149999999999998E-06</v>
      </c>
      <c r="F11" s="14">
        <f>POWER(C5,3)*C3/12</f>
        <v>9.112499999999998E-09</v>
      </c>
      <c r="G11" s="14">
        <f>C5/2-B15</f>
        <v>0.0064532915360501555</v>
      </c>
      <c r="H11" s="14">
        <f>POWER(G11,2)*D11</f>
        <v>2.2488284690598546E-09</v>
      </c>
      <c r="I11" s="15">
        <f>F11+H11</f>
        <v>1.1361328469059852E-08</v>
      </c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6" t="s">
        <v>15</v>
      </c>
      <c r="C12" s="17"/>
      <c r="D12" s="17">
        <f>SUM(D10:D11)</f>
        <v>7.655999999999999E-05</v>
      </c>
      <c r="E12" s="17">
        <f>SUM(E10:E11)</f>
        <v>1.228536E-06</v>
      </c>
      <c r="F12" s="17"/>
      <c r="G12" s="17"/>
      <c r="H12" s="17"/>
      <c r="I12" s="18">
        <f>SUM(I10:I11)</f>
        <v>1.674686977053291E-08</v>
      </c>
      <c r="J12" s="12"/>
      <c r="K12" s="12"/>
      <c r="L12" s="12"/>
      <c r="M12" s="12"/>
      <c r="N12" s="12"/>
      <c r="O12" s="12"/>
      <c r="P12" s="12"/>
      <c r="Q12" s="12"/>
    </row>
    <row r="13" spans="2:17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24">
      <c r="A15" s="8" t="s">
        <v>16</v>
      </c>
      <c r="B15" s="19">
        <f>E12/D12</f>
        <v>0.016046708463949844</v>
      </c>
      <c r="C15" s="20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1">
      <c r="A16" s="8" t="s">
        <v>14</v>
      </c>
      <c r="B16" s="8">
        <f>I12</f>
        <v>1.674686977053291E-08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21" t="s">
        <v>17</v>
      </c>
      <c r="B17" s="8">
        <f>C5-B15</f>
        <v>0.028953291536050155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8" t="s">
        <v>18</v>
      </c>
      <c r="B18" s="8">
        <f>2*B16/B17</f>
        <v>1.1568197522330852E-06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1">
      <c r="A21" s="8" t="s">
        <v>19</v>
      </c>
      <c r="B21" s="4">
        <f>4*G4*B18/C6</f>
        <v>1214.6607398447395</v>
      </c>
      <c r="C21" s="12"/>
      <c r="D21" s="9" t="s">
        <v>20</v>
      </c>
      <c r="E21" s="10" t="s">
        <v>21</v>
      </c>
      <c r="F21" s="11" t="s">
        <v>22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22</v>
      </c>
      <c r="B22" s="4">
        <f>B21/10</f>
        <v>121.46607398447395</v>
      </c>
      <c r="C22" s="12"/>
      <c r="D22" s="13">
        <v>0.1</v>
      </c>
      <c r="E22" s="14">
        <f>8*$G$4*$B$18/D22</f>
        <v>14575.928878136874</v>
      </c>
      <c r="F22" s="15">
        <f>E22/10</f>
        <v>1457.5928878136874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5">
      <c r="B23" s="12"/>
      <c r="C23" s="12"/>
      <c r="D23" s="13">
        <v>0.2</v>
      </c>
      <c r="E23" s="14">
        <f aca="true" t="shared" si="0" ref="E23:E47">8*$G$4*$B$18/D23</f>
        <v>7287.964439068437</v>
      </c>
      <c r="F23" s="15">
        <f aca="true" t="shared" si="1" ref="F23:F47">E23/10</f>
        <v>728.7964439068437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0.3</v>
      </c>
      <c r="E24" s="14">
        <f t="shared" si="0"/>
        <v>4858.642959378958</v>
      </c>
      <c r="F24" s="15">
        <f t="shared" si="1"/>
        <v>485.8642959378958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0.4</v>
      </c>
      <c r="E25" s="14">
        <f t="shared" si="0"/>
        <v>3643.9822195342185</v>
      </c>
      <c r="F25" s="15">
        <f t="shared" si="1"/>
        <v>364.39822195342185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0.5</v>
      </c>
      <c r="E26" s="14">
        <f t="shared" si="0"/>
        <v>2915.185775627375</v>
      </c>
      <c r="F26" s="15">
        <f t="shared" si="1"/>
        <v>291.5185775627375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0.6</v>
      </c>
      <c r="E27" s="14">
        <f t="shared" si="0"/>
        <v>2429.321479689479</v>
      </c>
      <c r="F27" s="15">
        <f t="shared" si="1"/>
        <v>242.9321479689479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0.7</v>
      </c>
      <c r="E28" s="14">
        <f t="shared" si="0"/>
        <v>2082.2755540195535</v>
      </c>
      <c r="F28" s="15">
        <f t="shared" si="1"/>
        <v>208.22755540195536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0.8</v>
      </c>
      <c r="E29" s="14">
        <f t="shared" si="0"/>
        <v>1821.9911097671093</v>
      </c>
      <c r="F29" s="15">
        <f t="shared" si="1"/>
        <v>182.19911097671093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0.9</v>
      </c>
      <c r="E30" s="14">
        <f t="shared" si="0"/>
        <v>1619.5476531263193</v>
      </c>
      <c r="F30" s="15">
        <f t="shared" si="1"/>
        <v>161.95476531263193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1</v>
      </c>
      <c r="E31" s="14">
        <f t="shared" si="0"/>
        <v>1457.5928878136874</v>
      </c>
      <c r="F31" s="15">
        <f t="shared" si="1"/>
        <v>145.75928878136875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1.1</v>
      </c>
      <c r="E32" s="14">
        <f t="shared" si="0"/>
        <v>1325.0844434669884</v>
      </c>
      <c r="F32" s="15">
        <f t="shared" si="1"/>
        <v>132.50844434669884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1.2</v>
      </c>
      <c r="E33" s="14">
        <f t="shared" si="0"/>
        <v>1214.6607398447395</v>
      </c>
      <c r="F33" s="15">
        <f t="shared" si="1"/>
        <v>121.46607398447395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1.3</v>
      </c>
      <c r="E34" s="14">
        <f t="shared" si="0"/>
        <v>1121.2252983182211</v>
      </c>
      <c r="F34" s="15">
        <f t="shared" si="1"/>
        <v>112.1225298318221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4:6" ht="15">
      <c r="D35" s="13">
        <v>1.4</v>
      </c>
      <c r="E35" s="14">
        <f t="shared" si="0"/>
        <v>1041.1377770097768</v>
      </c>
      <c r="F35" s="15">
        <f t="shared" si="1"/>
        <v>104.11377770097768</v>
      </c>
    </row>
    <row r="36" spans="4:6" ht="15">
      <c r="D36" s="13">
        <v>1.5</v>
      </c>
      <c r="E36" s="14">
        <f t="shared" si="0"/>
        <v>971.7285918757916</v>
      </c>
      <c r="F36" s="15">
        <f t="shared" si="1"/>
        <v>97.17285918757916</v>
      </c>
    </row>
    <row r="37" spans="4:6" ht="15">
      <c r="D37" s="13">
        <v>1.6</v>
      </c>
      <c r="E37" s="14">
        <f t="shared" si="0"/>
        <v>910.9955548835546</v>
      </c>
      <c r="F37" s="15">
        <f t="shared" si="1"/>
        <v>91.09955548835546</v>
      </c>
    </row>
    <row r="38" spans="4:6" ht="15">
      <c r="D38" s="13">
        <v>1.7</v>
      </c>
      <c r="E38" s="14">
        <f t="shared" si="0"/>
        <v>857.407581066875</v>
      </c>
      <c r="F38" s="15">
        <f t="shared" si="1"/>
        <v>85.7407581066875</v>
      </c>
    </row>
    <row r="39" spans="4:6" ht="15">
      <c r="D39" s="13">
        <v>1.8</v>
      </c>
      <c r="E39" s="14">
        <f t="shared" si="0"/>
        <v>809.7738265631597</v>
      </c>
      <c r="F39" s="15">
        <f t="shared" si="1"/>
        <v>80.97738265631597</v>
      </c>
    </row>
    <row r="40" spans="4:6" ht="15">
      <c r="D40" s="13">
        <v>1.9</v>
      </c>
      <c r="E40" s="14">
        <f t="shared" si="0"/>
        <v>767.1541514808881</v>
      </c>
      <c r="F40" s="15">
        <f t="shared" si="1"/>
        <v>76.71541514808881</v>
      </c>
    </row>
    <row r="41" spans="4:6" ht="15">
      <c r="D41" s="13">
        <v>2</v>
      </c>
      <c r="E41" s="14">
        <f t="shared" si="0"/>
        <v>728.7964439068437</v>
      </c>
      <c r="F41" s="15">
        <f t="shared" si="1"/>
        <v>72.87964439068438</v>
      </c>
    </row>
    <row r="42" spans="4:6" ht="15">
      <c r="D42" s="13">
        <v>2.1</v>
      </c>
      <c r="E42" s="14">
        <f t="shared" si="0"/>
        <v>694.0918513398511</v>
      </c>
      <c r="F42" s="15">
        <f t="shared" si="1"/>
        <v>69.40918513398512</v>
      </c>
    </row>
    <row r="43" spans="4:6" ht="15">
      <c r="D43" s="13">
        <v>2.2</v>
      </c>
      <c r="E43" s="14">
        <f t="shared" si="0"/>
        <v>662.5422217334942</v>
      </c>
      <c r="F43" s="15">
        <f t="shared" si="1"/>
        <v>66.25422217334942</v>
      </c>
    </row>
    <row r="44" spans="4:6" ht="15">
      <c r="D44" s="13">
        <v>2.3</v>
      </c>
      <c r="E44" s="14">
        <f t="shared" si="0"/>
        <v>633.7360381798642</v>
      </c>
      <c r="F44" s="15">
        <f t="shared" si="1"/>
        <v>63.37360381798642</v>
      </c>
    </row>
    <row r="45" spans="4:6" ht="15">
      <c r="D45" s="13">
        <v>2.4</v>
      </c>
      <c r="E45" s="14">
        <f t="shared" si="0"/>
        <v>607.3303699223698</v>
      </c>
      <c r="F45" s="15">
        <f t="shared" si="1"/>
        <v>60.733036992236975</v>
      </c>
    </row>
    <row r="46" spans="4:6" ht="15">
      <c r="D46" s="13">
        <v>2.5</v>
      </c>
      <c r="E46" s="14">
        <f t="shared" si="0"/>
        <v>583.037155125475</v>
      </c>
      <c r="F46" s="15">
        <f t="shared" si="1"/>
        <v>58.3037155125475</v>
      </c>
    </row>
    <row r="47" spans="4:6" ht="15">
      <c r="D47" s="13">
        <v>2.6</v>
      </c>
      <c r="E47" s="14">
        <f t="shared" si="0"/>
        <v>560.6126491591106</v>
      </c>
      <c r="F47" s="15">
        <f t="shared" si="1"/>
        <v>56.06126491591105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">
      <selection activeCell="B40" sqref="B40"/>
    </sheetView>
  </sheetViews>
  <sheetFormatPr defaultColWidth="9.140625" defaultRowHeight="12.75"/>
  <cols>
    <col min="1" max="1" width="31.8515625" style="0" customWidth="1"/>
    <col min="2" max="2" width="18.140625" style="0" customWidth="1"/>
    <col min="3" max="3" width="3.140625" style="43" customWidth="1"/>
    <col min="4" max="25" width="9.140625" style="43" customWidth="1"/>
  </cols>
  <sheetData>
    <row r="1" spans="1:10" s="43" customFormat="1" ht="23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5" s="43" customFormat="1" ht="23.25" customHeight="1">
      <c r="A2" s="45" t="s">
        <v>33</v>
      </c>
      <c r="B2" s="45"/>
      <c r="C2" s="45"/>
      <c r="D2" s="45"/>
      <c r="E2" s="45"/>
    </row>
    <row r="3" spans="1:2" ht="17.25" customHeight="1">
      <c r="A3" s="46" t="s">
        <v>25</v>
      </c>
      <c r="B3" s="47">
        <v>1.2</v>
      </c>
    </row>
    <row r="4" spans="1:2" ht="17.25" customHeight="1" hidden="1">
      <c r="A4" s="46" t="s">
        <v>3</v>
      </c>
      <c r="B4" s="46">
        <v>20</v>
      </c>
    </row>
    <row r="5" spans="1:2" ht="17.25" customHeight="1" hidden="1">
      <c r="A5" s="46" t="s">
        <v>5</v>
      </c>
      <c r="B5" s="48">
        <v>100</v>
      </c>
    </row>
    <row r="6" spans="1:2" ht="17.25" customHeight="1" hidden="1">
      <c r="A6" s="46" t="s">
        <v>6</v>
      </c>
      <c r="B6" s="49">
        <v>600</v>
      </c>
    </row>
    <row r="7" spans="1:2" ht="17.25" customHeight="1" hidden="1">
      <c r="A7" s="46" t="s">
        <v>26</v>
      </c>
      <c r="B7" s="50">
        <v>315</v>
      </c>
    </row>
    <row r="8" spans="1:2" ht="17.25" customHeight="1" hidden="1">
      <c r="A8" s="46" t="s">
        <v>27</v>
      </c>
      <c r="B8" s="46">
        <v>3</v>
      </c>
    </row>
    <row r="9" spans="1:25" s="63" customFormat="1" ht="17.25" customHeight="1">
      <c r="A9" s="61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5" s="63" customFormat="1" ht="20.25">
      <c r="A10" s="53" t="s">
        <v>28</v>
      </c>
      <c r="B10" s="54">
        <f>геометрия!B22</f>
        <v>121.46607398447395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5" s="63" customFormat="1" ht="12.75">
      <c r="A11" s="55"/>
      <c r="B11" s="55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5" s="63" customFormat="1" ht="12.75">
      <c r="A12" s="55"/>
      <c r="B12" s="5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5" s="63" customFormat="1" ht="12.75">
      <c r="A13" s="7"/>
      <c r="B13" s="7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:25" s="63" customFormat="1" ht="20.25">
      <c r="A14" s="56" t="s">
        <v>29</v>
      </c>
      <c r="B14" s="56" t="s">
        <v>30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s="63" customFormat="1" ht="15">
      <c r="A15" s="57">
        <f>геометрия!D22</f>
        <v>0.1</v>
      </c>
      <c r="B15" s="58">
        <f>геометрия100!E22</f>
        <v>42523.3521567407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s="63" customFormat="1" ht="15">
      <c r="A16" s="57">
        <f>геометрия!D23</f>
        <v>0.2</v>
      </c>
      <c r="B16" s="58">
        <f>геометрия100!E23</f>
        <v>21261.67607837035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s="63" customFormat="1" ht="15">
      <c r="A17" s="57">
        <f>геометрия!D24</f>
        <v>0.3</v>
      </c>
      <c r="B17" s="58">
        <f>геометрия100!E24</f>
        <v>14174.450718913567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s="63" customFormat="1" ht="15">
      <c r="A18" s="57">
        <f>геометрия!D25</f>
        <v>0.4</v>
      </c>
      <c r="B18" s="58">
        <f>геометрия100!E25</f>
        <v>10630.838039185175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s="63" customFormat="1" ht="15">
      <c r="A19" s="57">
        <f>геометрия!D26</f>
        <v>0.5</v>
      </c>
      <c r="B19" s="58">
        <f>геометрия100!E26</f>
        <v>8504.67043134814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s="63" customFormat="1" ht="15">
      <c r="A20" s="57">
        <f>геометрия!D27</f>
        <v>0.6</v>
      </c>
      <c r="B20" s="58">
        <f>геометрия100!E27</f>
        <v>7087.225359456784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s="63" customFormat="1" ht="15">
      <c r="A21" s="57">
        <f>геометрия!D28</f>
        <v>0.7</v>
      </c>
      <c r="B21" s="58">
        <f>геометрия100!E28</f>
        <v>6074.7645938201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s="63" customFormat="1" ht="15">
      <c r="A22" s="57">
        <f>геометрия!D29</f>
        <v>0.8</v>
      </c>
      <c r="B22" s="58">
        <f>геометрия100!E29</f>
        <v>5315.419019592588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s="63" customFormat="1" ht="15">
      <c r="A23" s="57">
        <f>геометрия!D30</f>
        <v>0.9</v>
      </c>
      <c r="B23" s="58">
        <f>геометрия100!E30</f>
        <v>4724.8169063045225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s="63" customFormat="1" ht="15">
      <c r="A24" s="57">
        <f>геометрия!D31</f>
        <v>1</v>
      </c>
      <c r="B24" s="58">
        <f>геометрия100!E31</f>
        <v>4252.33521567407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s="63" customFormat="1" ht="15">
      <c r="A25" s="57">
        <f>геометрия!D32</f>
        <v>1.1</v>
      </c>
      <c r="B25" s="58">
        <f>геометрия100!E32</f>
        <v>3865.759286976427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s="63" customFormat="1" ht="15">
      <c r="A26" s="57">
        <f>геометрия!D33</f>
        <v>1.2</v>
      </c>
      <c r="B26" s="58">
        <f>геометрия100!E33</f>
        <v>3543.612679728392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s="63" customFormat="1" ht="15">
      <c r="A27" s="57">
        <f>геометрия!D34</f>
        <v>1.3</v>
      </c>
      <c r="B27" s="58">
        <f>геометрия100!E34</f>
        <v>3271.027088980054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s="63" customFormat="1" ht="15">
      <c r="A28" s="57">
        <f>геометрия!D35</f>
        <v>1.4</v>
      </c>
      <c r="B28" s="58">
        <f>геометрия100!E35</f>
        <v>3037.38229691005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" s="62" customFormat="1" ht="15">
      <c r="A29" s="59">
        <f>геометрия!D36</f>
        <v>1.5</v>
      </c>
      <c r="B29" s="60">
        <f>геометрия100!E36</f>
        <v>2834.8901437827135</v>
      </c>
    </row>
    <row r="30" spans="1:2" s="62" customFormat="1" ht="15">
      <c r="A30" s="59">
        <f>геометрия!D37</f>
        <v>1.6</v>
      </c>
      <c r="B30" s="60">
        <f>геометрия100!E37</f>
        <v>2657.709509796294</v>
      </c>
    </row>
    <row r="31" spans="1:2" s="62" customFormat="1" ht="15">
      <c r="A31" s="59">
        <f>геометрия!D38</f>
        <v>1.7</v>
      </c>
      <c r="B31" s="60">
        <f>геометрия100!E38</f>
        <v>2501.373656278865</v>
      </c>
    </row>
    <row r="32" spans="1:2" s="62" customFormat="1" ht="15">
      <c r="A32" s="59">
        <f>геометрия!D39</f>
        <v>1.8</v>
      </c>
      <c r="B32" s="60">
        <f>геометрия100!E39</f>
        <v>2362.4084531522612</v>
      </c>
    </row>
    <row r="33" spans="1:2" s="62" customFormat="1" ht="15">
      <c r="A33" s="59">
        <f>геометрия!D40</f>
        <v>1.9</v>
      </c>
      <c r="B33" s="60">
        <f>геометрия100!E40</f>
        <v>2238.0711661442474</v>
      </c>
    </row>
    <row r="34" spans="1:2" s="62" customFormat="1" ht="15">
      <c r="A34" s="59">
        <f>геометрия!D41</f>
        <v>2</v>
      </c>
      <c r="B34" s="60">
        <f>геометрия100!E41</f>
        <v>2126.167607837035</v>
      </c>
    </row>
    <row r="35" spans="1:2" s="62" customFormat="1" ht="15">
      <c r="A35" s="59">
        <f>геометрия!D42</f>
        <v>2.1</v>
      </c>
      <c r="B35" s="60">
        <f>геометрия100!E42</f>
        <v>2024.9215312733668</v>
      </c>
    </row>
    <row r="36" spans="1:2" s="62" customFormat="1" ht="15">
      <c r="A36" s="59">
        <f>геометрия!D43</f>
        <v>2.2</v>
      </c>
      <c r="B36" s="60">
        <f>геометрия100!E43</f>
        <v>1932.8796434882136</v>
      </c>
    </row>
    <row r="37" spans="1:2" s="62" customFormat="1" ht="15">
      <c r="A37" s="59">
        <f>геометрия!D44</f>
        <v>2.3</v>
      </c>
      <c r="B37" s="60">
        <f>геометрия100!E44</f>
        <v>1848.841398119161</v>
      </c>
    </row>
    <row r="38" spans="1:2" s="62" customFormat="1" ht="15">
      <c r="A38" s="59">
        <f>геометрия!D45</f>
        <v>2.4</v>
      </c>
      <c r="B38" s="60">
        <f>геометрия100!E45</f>
        <v>1771.806339864196</v>
      </c>
    </row>
    <row r="39" spans="1:2" s="62" customFormat="1" ht="15">
      <c r="A39" s="59">
        <f>геометрия!D46</f>
        <v>2.5</v>
      </c>
      <c r="B39" s="60">
        <f>геометрия100!E46</f>
        <v>1700.934086269628</v>
      </c>
    </row>
    <row r="40" s="62" customFormat="1" ht="12.75"/>
    <row r="41" s="62" customFormat="1" ht="12.75"/>
    <row r="42" s="62" customFormat="1" ht="12.75"/>
    <row r="43" s="62" customFormat="1" ht="12.75"/>
    <row r="44" spans="1:2" ht="12.75">
      <c r="A44" s="43"/>
      <c r="B44" s="43"/>
    </row>
    <row r="45" spans="1:2" ht="12.75">
      <c r="A45" s="43"/>
      <c r="B45" s="43"/>
    </row>
    <row r="46" spans="1:2" ht="12.75">
      <c r="A46" s="43"/>
      <c r="B46" s="43"/>
    </row>
    <row r="47" spans="1:2" ht="12.75">
      <c r="A47" s="43"/>
      <c r="B47" s="43"/>
    </row>
    <row r="48" spans="1:2" ht="12.75">
      <c r="A48" s="43"/>
      <c r="B48" s="43"/>
    </row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</sheetData>
  <sheetProtection password="CF6A" sheet="1"/>
  <mergeCells count="4">
    <mergeCell ref="A1:J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B39" sqref="B39"/>
    </sheetView>
  </sheetViews>
  <sheetFormatPr defaultColWidth="9.140625" defaultRowHeight="12.75"/>
  <cols>
    <col min="1" max="1" width="31.8515625" style="0" customWidth="1"/>
    <col min="2" max="2" width="18.140625" style="0" customWidth="1"/>
    <col min="3" max="3" width="3.140625" style="43" customWidth="1"/>
    <col min="4" max="23" width="9.140625" style="43" customWidth="1"/>
  </cols>
  <sheetData>
    <row r="1" spans="1:10" s="43" customFormat="1" ht="23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5" s="43" customFormat="1" ht="23.25" customHeight="1">
      <c r="A2" s="45" t="s">
        <v>34</v>
      </c>
      <c r="B2" s="45"/>
      <c r="C2" s="45"/>
      <c r="D2" s="45"/>
      <c r="E2" s="45"/>
    </row>
    <row r="3" spans="1:2" ht="17.25" customHeight="1">
      <c r="A3" s="46" t="s">
        <v>25</v>
      </c>
      <c r="B3" s="47">
        <v>1.2</v>
      </c>
    </row>
    <row r="4" spans="1:2" ht="17.25" customHeight="1" hidden="1">
      <c r="A4" s="46" t="s">
        <v>3</v>
      </c>
      <c r="B4" s="46">
        <v>20</v>
      </c>
    </row>
    <row r="5" spans="1:2" ht="17.25" customHeight="1" hidden="1">
      <c r="A5" s="46" t="s">
        <v>5</v>
      </c>
      <c r="B5" s="48">
        <v>150</v>
      </c>
    </row>
    <row r="6" spans="1:2" ht="17.25" customHeight="1" hidden="1">
      <c r="A6" s="46" t="s">
        <v>6</v>
      </c>
      <c r="B6" s="49">
        <v>600</v>
      </c>
    </row>
    <row r="7" spans="1:2" ht="17.25" customHeight="1" hidden="1">
      <c r="A7" s="46" t="s">
        <v>26</v>
      </c>
      <c r="B7" s="50">
        <v>315</v>
      </c>
    </row>
    <row r="8" spans="1:2" ht="17.25" customHeight="1" hidden="1">
      <c r="A8" s="46" t="s">
        <v>27</v>
      </c>
      <c r="B8" s="46">
        <v>5</v>
      </c>
    </row>
    <row r="9" spans="1:23" s="63" customFormat="1" ht="17.25" customHeight="1">
      <c r="A9" s="61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3" s="63" customFormat="1" ht="20.25">
      <c r="A10" s="53" t="s">
        <v>28</v>
      </c>
      <c r="B10" s="54">
        <f>геометрия!B22</f>
        <v>121.46607398447395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s="63" customFormat="1" ht="12.75">
      <c r="A11" s="55"/>
      <c r="B11" s="55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s="63" customFormat="1" ht="12.75">
      <c r="A12" s="55"/>
      <c r="B12" s="5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s="63" customFormat="1" ht="12.75">
      <c r="A13" s="7"/>
      <c r="B13" s="7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s="63" customFormat="1" ht="20.25">
      <c r="A14" s="56" t="s">
        <v>29</v>
      </c>
      <c r="B14" s="56" t="s">
        <v>30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s="63" customFormat="1" ht="15">
      <c r="A15" s="57">
        <f>геометрия!D22</f>
        <v>0.1</v>
      </c>
      <c r="B15" s="58">
        <f>геометрия150!E22</f>
        <v>54277.86607677147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s="63" customFormat="1" ht="15">
      <c r="A16" s="57">
        <f>геометрия!D23</f>
        <v>0.2</v>
      </c>
      <c r="B16" s="58">
        <f>геометрия150!E23</f>
        <v>27138.933038385734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s="63" customFormat="1" ht="15">
      <c r="A17" s="57">
        <f>геометрия!D24</f>
        <v>0.3</v>
      </c>
      <c r="B17" s="58">
        <f>геометрия150!E24</f>
        <v>18092.622025590492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s="63" customFormat="1" ht="15">
      <c r="A18" s="57">
        <f>геометрия!D25</f>
        <v>0.4</v>
      </c>
      <c r="B18" s="58">
        <f>геометрия150!E25</f>
        <v>13569.466519192867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s="63" customFormat="1" ht="15">
      <c r="A19" s="57">
        <f>геометрия!D26</f>
        <v>0.5</v>
      </c>
      <c r="B19" s="58">
        <f>геометрия150!E26</f>
        <v>10855.573215354294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63" customFormat="1" ht="15">
      <c r="A20" s="57">
        <f>геометрия!D27</f>
        <v>0.6</v>
      </c>
      <c r="B20" s="58">
        <f>геометрия150!E27</f>
        <v>9046.311012795246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s="63" customFormat="1" ht="15">
      <c r="A21" s="57">
        <f>геометрия!D28</f>
        <v>0.7</v>
      </c>
      <c r="B21" s="58">
        <f>геометрия150!E28</f>
        <v>7753.98086811021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3" s="63" customFormat="1" ht="15">
      <c r="A22" s="57">
        <f>геометрия!D29</f>
        <v>0.8</v>
      </c>
      <c r="B22" s="58">
        <f>геометрия150!E29</f>
        <v>6784.7332595964335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s="63" customFormat="1" ht="15">
      <c r="A23" s="57">
        <f>геометрия!D30</f>
        <v>0.9</v>
      </c>
      <c r="B23" s="58">
        <f>геометрия150!E30</f>
        <v>6030.874008530163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 s="63" customFormat="1" ht="15">
      <c r="A24" s="57">
        <f>геометрия!D31</f>
        <v>1</v>
      </c>
      <c r="B24" s="58">
        <f>геометрия150!E31</f>
        <v>5427.786607677147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s="63" customFormat="1" ht="15">
      <c r="A25" s="57">
        <f>геометрия!D32</f>
        <v>1.1</v>
      </c>
      <c r="B25" s="58">
        <f>геометрия150!E32</f>
        <v>4934.351461524679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23" s="63" customFormat="1" ht="15">
      <c r="A26" s="57">
        <f>геометрия!D33</f>
        <v>1.2</v>
      </c>
      <c r="B26" s="58">
        <f>геометрия150!E33</f>
        <v>4523.155506397623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 s="63" customFormat="1" ht="15">
      <c r="A27" s="57">
        <f>геометрия!D34</f>
        <v>1.3</v>
      </c>
      <c r="B27" s="58">
        <f>геометрия150!E34</f>
        <v>4175.220467443959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" s="62" customFormat="1" ht="15">
      <c r="A28" s="59">
        <f>геометрия!D35</f>
        <v>1.4</v>
      </c>
      <c r="B28" s="60">
        <f>геометрия150!E35</f>
        <v>3876.990434055105</v>
      </c>
    </row>
    <row r="29" spans="1:2" s="62" customFormat="1" ht="15">
      <c r="A29" s="59">
        <f>геометрия!D36</f>
        <v>1.5</v>
      </c>
      <c r="B29" s="60">
        <f>геометрия150!E36</f>
        <v>3618.524405118098</v>
      </c>
    </row>
    <row r="30" spans="1:2" s="62" customFormat="1" ht="15">
      <c r="A30" s="59">
        <f>геометрия!D37</f>
        <v>1.6</v>
      </c>
      <c r="B30" s="60">
        <f>геометрия150!E37</f>
        <v>3392.3666297982168</v>
      </c>
    </row>
    <row r="31" spans="1:2" s="62" customFormat="1" ht="15">
      <c r="A31" s="59">
        <f>геометрия!D38</f>
        <v>1.7</v>
      </c>
      <c r="B31" s="60">
        <f>геометрия150!E38</f>
        <v>3192.8156515747924</v>
      </c>
    </row>
    <row r="32" spans="1:2" s="62" customFormat="1" ht="15">
      <c r="A32" s="59">
        <f>геометрия!D39</f>
        <v>1.8</v>
      </c>
      <c r="B32" s="60">
        <f>геометрия150!E39</f>
        <v>3015.4370042650817</v>
      </c>
    </row>
    <row r="33" spans="1:2" s="62" customFormat="1" ht="15">
      <c r="A33" s="59">
        <f>геометрия!D40</f>
        <v>1.9</v>
      </c>
      <c r="B33" s="60">
        <f>геометрия150!E40</f>
        <v>2856.729793514288</v>
      </c>
    </row>
    <row r="34" spans="1:2" s="62" customFormat="1" ht="15">
      <c r="A34" s="59">
        <f>геометрия!D41</f>
        <v>2</v>
      </c>
      <c r="B34" s="60">
        <f>геометрия150!E41</f>
        <v>2713.8933038385735</v>
      </c>
    </row>
    <row r="35" spans="1:2" s="62" customFormat="1" ht="15">
      <c r="A35" s="59">
        <f>геометрия!D42</f>
        <v>2.1</v>
      </c>
      <c r="B35" s="60">
        <f>геометрия150!E42</f>
        <v>2584.6602893700697</v>
      </c>
    </row>
    <row r="36" spans="1:2" s="62" customFormat="1" ht="15">
      <c r="A36" s="59">
        <f>геометрия!D43</f>
        <v>2.2</v>
      </c>
      <c r="B36" s="60">
        <f>геометрия150!E43</f>
        <v>2467.1757307623393</v>
      </c>
    </row>
    <row r="37" spans="1:2" s="62" customFormat="1" ht="15">
      <c r="A37" s="59">
        <f>геометрия!D44</f>
        <v>2.3</v>
      </c>
      <c r="B37" s="60">
        <f>геометрия150!E44</f>
        <v>2359.9072207291947</v>
      </c>
    </row>
    <row r="38" spans="1:2" s="62" customFormat="1" ht="15">
      <c r="A38" s="59">
        <f>геометрия!D45</f>
        <v>2.4</v>
      </c>
      <c r="B38" s="60">
        <f>геометрия150!E45</f>
        <v>2261.5777531988115</v>
      </c>
    </row>
    <row r="39" spans="1:2" s="62" customFormat="1" ht="15">
      <c r="A39" s="59">
        <f>геометрия!D46</f>
        <v>2.5</v>
      </c>
      <c r="B39" s="60">
        <f>геометрия150!E46</f>
        <v>2171.1146430708586</v>
      </c>
    </row>
    <row r="40" s="62" customFormat="1" ht="12.75"/>
    <row r="41" s="62" customFormat="1" ht="12.75"/>
    <row r="42" s="62" customFormat="1" ht="12.75"/>
    <row r="43" s="62" customFormat="1" ht="12.75"/>
    <row r="44" spans="1:2" ht="12.75">
      <c r="A44" s="43"/>
      <c r="B44" s="43"/>
    </row>
    <row r="45" spans="1:2" ht="12.75">
      <c r="A45" s="43"/>
      <c r="B45" s="43"/>
    </row>
    <row r="46" spans="1:2" ht="12.75">
      <c r="A46" s="43"/>
      <c r="B46" s="43"/>
    </row>
    <row r="47" spans="1:2" ht="12.75">
      <c r="A47" s="43"/>
      <c r="B47" s="43"/>
    </row>
    <row r="48" spans="1:2" ht="12.75">
      <c r="A48" s="43"/>
      <c r="B48" s="43"/>
    </row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</sheetData>
  <sheetProtection password="CF6A" sheet="1"/>
  <mergeCells count="4">
    <mergeCell ref="A1:J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9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31.8515625" style="0" customWidth="1"/>
    <col min="2" max="2" width="18.140625" style="0" customWidth="1"/>
    <col min="3" max="3" width="3.140625" style="0" customWidth="1"/>
    <col min="7" max="23" width="9.140625" style="43" customWidth="1"/>
  </cols>
  <sheetData>
    <row r="1" spans="1:10" s="43" customFormat="1" ht="23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5" s="43" customFormat="1" ht="23.25" customHeight="1">
      <c r="A2" s="45" t="s">
        <v>35</v>
      </c>
      <c r="B2" s="45"/>
      <c r="C2" s="45"/>
      <c r="D2" s="45"/>
      <c r="E2" s="45"/>
    </row>
    <row r="3" spans="1:25" ht="17.25" customHeight="1">
      <c r="A3" s="46" t="s">
        <v>25</v>
      </c>
      <c r="B3" s="47">
        <v>1.2</v>
      </c>
      <c r="C3" s="43"/>
      <c r="D3" s="43"/>
      <c r="E3" s="43"/>
      <c r="F3" s="43"/>
      <c r="X3" s="43"/>
      <c r="Y3" s="43"/>
    </row>
    <row r="4" spans="1:2" ht="17.25" customHeight="1" hidden="1">
      <c r="A4" s="46" t="s">
        <v>3</v>
      </c>
      <c r="B4" s="46">
        <v>20</v>
      </c>
    </row>
    <row r="5" spans="1:2" ht="17.25" customHeight="1" hidden="1">
      <c r="A5" s="46" t="s">
        <v>5</v>
      </c>
      <c r="B5" s="48">
        <v>200</v>
      </c>
    </row>
    <row r="6" spans="1:2" ht="17.25" customHeight="1" hidden="1">
      <c r="A6" s="46" t="s">
        <v>6</v>
      </c>
      <c r="B6" s="49">
        <v>600</v>
      </c>
    </row>
    <row r="7" spans="1:2" ht="17.25" customHeight="1" hidden="1">
      <c r="A7" s="46" t="s">
        <v>26</v>
      </c>
      <c r="B7" s="50">
        <v>315</v>
      </c>
    </row>
    <row r="8" spans="1:2" ht="17.25" customHeight="1" hidden="1">
      <c r="A8" s="46" t="s">
        <v>27</v>
      </c>
      <c r="B8" s="46">
        <v>6</v>
      </c>
    </row>
    <row r="9" spans="1:23" s="63" customFormat="1" ht="17.25" customHeight="1">
      <c r="A9" s="61"/>
      <c r="B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3" s="63" customFormat="1" ht="20.25">
      <c r="A10" s="53" t="s">
        <v>28</v>
      </c>
      <c r="B10" s="54">
        <f>геометрия!B22</f>
        <v>121.46607398447395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s="63" customFormat="1" ht="12.75">
      <c r="A11" s="55"/>
      <c r="B11" s="55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s="63" customFormat="1" ht="12.75">
      <c r="A12" s="55"/>
      <c r="B12" s="55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s="63" customFormat="1" ht="12.75">
      <c r="A13" s="7"/>
      <c r="B13" s="7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s="63" customFormat="1" ht="20.25">
      <c r="A14" s="56" t="s">
        <v>29</v>
      </c>
      <c r="B14" s="56" t="s">
        <v>30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s="63" customFormat="1" ht="15">
      <c r="A15" s="57">
        <f>геометрия!D22</f>
        <v>0.1</v>
      </c>
      <c r="B15" s="58">
        <f>геометрия200!E22</f>
        <v>77680.58758135277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s="63" customFormat="1" ht="15">
      <c r="A16" s="57">
        <f>геометрия!D23</f>
        <v>0.2</v>
      </c>
      <c r="B16" s="58">
        <f>геометрия200!E23</f>
        <v>38840.293790676384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s="63" customFormat="1" ht="15">
      <c r="A17" s="57">
        <f>геометрия!D24</f>
        <v>0.3</v>
      </c>
      <c r="B17" s="58">
        <f>геометрия200!E24</f>
        <v>25893.52919378426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s="63" customFormat="1" ht="15">
      <c r="A18" s="57">
        <f>геометрия!D25</f>
        <v>0.4</v>
      </c>
      <c r="B18" s="58">
        <f>геометрия200!E25</f>
        <v>19420.146895338192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s="63" customFormat="1" ht="15">
      <c r="A19" s="57">
        <f>геометрия!D26</f>
        <v>0.5</v>
      </c>
      <c r="B19" s="58">
        <f>геометрия200!E26</f>
        <v>15536.117516270555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63" customFormat="1" ht="15">
      <c r="A20" s="57">
        <f>геометрия!D27</f>
        <v>0.6</v>
      </c>
      <c r="B20" s="58">
        <f>геометрия200!E27</f>
        <v>12946.76459689213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s="63" customFormat="1" ht="15">
      <c r="A21" s="57">
        <f>геометрия!D28</f>
        <v>0.7</v>
      </c>
      <c r="B21" s="58">
        <f>геометрия200!E28</f>
        <v>11097.226797336112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3" s="63" customFormat="1" ht="15">
      <c r="A22" s="57">
        <f>геометрия!D29</f>
        <v>0.8</v>
      </c>
      <c r="B22" s="58">
        <f>геометрия200!E29</f>
        <v>9710.073447669096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s="63" customFormat="1" ht="15">
      <c r="A23" s="57">
        <f>геометрия!D30</f>
        <v>0.9</v>
      </c>
      <c r="B23" s="58">
        <f>геометрия200!E30</f>
        <v>8631.176397928086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 s="63" customFormat="1" ht="15">
      <c r="A24" s="57">
        <f>геометрия!D31</f>
        <v>1</v>
      </c>
      <c r="B24" s="58">
        <f>геометрия200!E31</f>
        <v>7768.0587581352775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s="63" customFormat="1" ht="15">
      <c r="A25" s="57">
        <f>геометрия!D32</f>
        <v>1.1</v>
      </c>
      <c r="B25" s="58">
        <f>геометрия200!E32</f>
        <v>7061.871598304797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23" s="63" customFormat="1" ht="15">
      <c r="A26" s="57">
        <f>геометрия!D33</f>
        <v>1.2</v>
      </c>
      <c r="B26" s="58">
        <f>геометрия200!E33</f>
        <v>6473.382298446065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 s="63" customFormat="1" ht="15">
      <c r="A27" s="57">
        <f>геометрия!D34</f>
        <v>1.3</v>
      </c>
      <c r="B27" s="58">
        <f>геометрия200!E34</f>
        <v>5975.429813950213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3" s="63" customFormat="1" ht="15">
      <c r="A28" s="57">
        <f>геометрия!D35</f>
        <v>1.4</v>
      </c>
      <c r="B28" s="58">
        <f>геометрия200!E35</f>
        <v>5548.613398668056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1:2" s="62" customFormat="1" ht="15">
      <c r="A29" s="59">
        <f>геометрия!D36</f>
        <v>1.5</v>
      </c>
      <c r="B29" s="60">
        <f>геометрия200!E36</f>
        <v>5178.705838756851</v>
      </c>
    </row>
    <row r="30" spans="1:2" s="62" customFormat="1" ht="15">
      <c r="A30" s="59">
        <f>геометрия!D37</f>
        <v>1.6</v>
      </c>
      <c r="B30" s="60">
        <f>геометрия200!E37</f>
        <v>4855.036723834548</v>
      </c>
    </row>
    <row r="31" spans="1:2" s="62" customFormat="1" ht="15">
      <c r="A31" s="59">
        <f>геометрия!D38</f>
        <v>1.7</v>
      </c>
      <c r="B31" s="60">
        <f>геометрия200!E38</f>
        <v>4569.446328314869</v>
      </c>
    </row>
    <row r="32" spans="1:2" s="62" customFormat="1" ht="15">
      <c r="A32" s="59">
        <f>геометрия!D39</f>
        <v>1.8</v>
      </c>
      <c r="B32" s="60">
        <f>геометрия200!E39</f>
        <v>4315.588198964043</v>
      </c>
    </row>
    <row r="33" spans="1:2" s="62" customFormat="1" ht="15">
      <c r="A33" s="59">
        <f>геометрия!D40</f>
        <v>1.9</v>
      </c>
      <c r="B33" s="60">
        <f>геометрия200!E40</f>
        <v>4088.451977965936</v>
      </c>
    </row>
    <row r="34" spans="1:2" s="62" customFormat="1" ht="15">
      <c r="A34" s="59">
        <f>геометрия!D41</f>
        <v>2</v>
      </c>
      <c r="B34" s="60">
        <f>геометрия200!E41</f>
        <v>3884.0293790676387</v>
      </c>
    </row>
    <row r="35" spans="1:2" s="62" customFormat="1" ht="15">
      <c r="A35" s="59">
        <f>геометрия!D42</f>
        <v>2.1</v>
      </c>
      <c r="B35" s="60">
        <f>геометрия200!E42</f>
        <v>3699.075599112037</v>
      </c>
    </row>
    <row r="36" spans="1:2" s="62" customFormat="1" ht="15">
      <c r="A36" s="59">
        <f>геометрия!D43</f>
        <v>2.2</v>
      </c>
      <c r="B36" s="60">
        <f>геометрия200!E43</f>
        <v>3530.9357991523984</v>
      </c>
    </row>
    <row r="37" spans="1:2" s="62" customFormat="1" ht="15">
      <c r="A37" s="59">
        <f>геометрия!D44</f>
        <v>2.3</v>
      </c>
      <c r="B37" s="60">
        <f>геометрия200!E44</f>
        <v>3377.4168513631644</v>
      </c>
    </row>
    <row r="38" spans="1:2" s="62" customFormat="1" ht="15">
      <c r="A38" s="59">
        <f>геометрия!D45</f>
        <v>2.4</v>
      </c>
      <c r="B38" s="60">
        <f>геометрия200!E45</f>
        <v>3236.6911492230324</v>
      </c>
    </row>
    <row r="39" spans="1:2" s="62" customFormat="1" ht="15">
      <c r="A39" s="59">
        <f>геометрия!D46</f>
        <v>2.5</v>
      </c>
      <c r="B39" s="60">
        <f>геометрия200!E46</f>
        <v>3107.223503254111</v>
      </c>
    </row>
    <row r="40" s="62" customFormat="1" ht="12.75"/>
    <row r="41" s="62" customFormat="1" ht="12.75"/>
    <row r="42" s="62" customFormat="1" ht="12.75"/>
    <row r="43" s="62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</sheetData>
  <sheetProtection password="CF6A" sheet="1"/>
  <mergeCells count="4">
    <mergeCell ref="A1:J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22" customWidth="1"/>
    <col min="2" max="2" width="17.7109375" style="22" customWidth="1"/>
    <col min="3" max="3" width="14.57421875" style="22" customWidth="1"/>
    <col min="4" max="4" width="15.140625" style="22" customWidth="1"/>
    <col min="5" max="5" width="18.28125" style="22" customWidth="1"/>
    <col min="6" max="6" width="16.140625" style="22" customWidth="1"/>
    <col min="7" max="7" width="10.57421875" style="22" customWidth="1"/>
    <col min="8" max="9" width="15.8515625" style="22" customWidth="1"/>
    <col min="10" max="16384" width="9.140625" style="22" customWidth="1"/>
  </cols>
  <sheetData>
    <row r="1" spans="1:5" ht="24">
      <c r="A1" s="23" t="s">
        <v>0</v>
      </c>
      <c r="B1" s="23"/>
      <c r="C1" s="23"/>
      <c r="D1" s="23"/>
      <c r="E1" s="23"/>
    </row>
    <row r="2" spans="1:5" ht="13.5">
      <c r="A2" s="24"/>
      <c r="B2" s="24"/>
      <c r="C2" s="24"/>
      <c r="D2" s="24"/>
      <c r="E2" s="24"/>
    </row>
    <row r="3" spans="1:7" ht="18.75">
      <c r="A3" s="25" t="s">
        <v>1</v>
      </c>
      <c r="B3" s="25">
        <f>Борт60!B3</f>
        <v>1.2</v>
      </c>
      <c r="C3" s="26">
        <f>0.001*B3</f>
        <v>0.0012</v>
      </c>
      <c r="E3" s="27" t="s">
        <v>2</v>
      </c>
      <c r="F3" s="22">
        <f>Борт45!B7</f>
        <v>315</v>
      </c>
      <c r="G3" s="22">
        <f>F3*1000000</f>
        <v>315000000</v>
      </c>
    </row>
    <row r="4" spans="1:7" ht="18.75">
      <c r="A4" s="25" t="s">
        <v>3</v>
      </c>
      <c r="B4" s="25">
        <f>Борт45!B4</f>
        <v>20</v>
      </c>
      <c r="C4" s="26">
        <f>0.001*B4</f>
        <v>0.02</v>
      </c>
      <c r="D4" s="28"/>
      <c r="E4" s="22" t="s">
        <v>4</v>
      </c>
      <c r="G4" s="22">
        <f>G3/Борт60!B8</f>
        <v>116666666.66666666</v>
      </c>
    </row>
    <row r="5" spans="1:3" ht="18.75">
      <c r="A5" s="25" t="s">
        <v>5</v>
      </c>
      <c r="B5" s="25">
        <v>60</v>
      </c>
      <c r="C5" s="26">
        <f>0.001*B5</f>
        <v>0.06</v>
      </c>
    </row>
    <row r="6" spans="1:3" ht="21">
      <c r="A6" s="25" t="s">
        <v>6</v>
      </c>
      <c r="B6" s="29">
        <f>Борт45!B6</f>
        <v>600</v>
      </c>
      <c r="C6" s="25">
        <f>0.001*B6</f>
        <v>0.6</v>
      </c>
    </row>
    <row r="8" ht="13.5"/>
    <row r="9" spans="2:17" ht="15">
      <c r="B9" s="30" t="s">
        <v>7</v>
      </c>
      <c r="C9" s="31" t="s">
        <v>8</v>
      </c>
      <c r="D9" s="31" t="s">
        <v>9</v>
      </c>
      <c r="E9" s="31" t="s">
        <v>10</v>
      </c>
      <c r="F9" s="31" t="s">
        <v>11</v>
      </c>
      <c r="G9" s="31" t="s">
        <v>12</v>
      </c>
      <c r="H9" s="31" t="s">
        <v>13</v>
      </c>
      <c r="I9" s="32" t="s">
        <v>14</v>
      </c>
      <c r="J9" s="33"/>
      <c r="K9" s="33"/>
      <c r="L9" s="33"/>
      <c r="M9" s="33"/>
      <c r="N9" s="33"/>
      <c r="O9" s="33"/>
      <c r="P9" s="33"/>
      <c r="Q9" s="33"/>
    </row>
    <row r="10" spans="2:17" ht="15">
      <c r="B10" s="34">
        <v>1</v>
      </c>
      <c r="C10" s="35">
        <f>C3/2</f>
        <v>0.0006</v>
      </c>
      <c r="D10" s="35">
        <f>(C4-C3)*C3</f>
        <v>2.2559999999999997E-05</v>
      </c>
      <c r="E10" s="35">
        <f>D10*C10</f>
        <v>1.3535999999999998E-08</v>
      </c>
      <c r="F10" s="35">
        <f>POWER(C3,3)*(C4-C3)/12</f>
        <v>2.7071999999999992E-12</v>
      </c>
      <c r="G10" s="35">
        <f>B15-C3/2</f>
        <v>0.022385786802030457</v>
      </c>
      <c r="H10" s="35">
        <f>POWER(G10,2)*D10</f>
        <v>1.1305345048828879E-08</v>
      </c>
      <c r="I10" s="36">
        <f>F10+H10</f>
        <v>1.1308052248828878E-08</v>
      </c>
      <c r="J10" s="33"/>
      <c r="K10" s="33"/>
      <c r="L10" s="33"/>
      <c r="M10" s="33"/>
      <c r="N10" s="33"/>
      <c r="O10" s="33"/>
      <c r="P10" s="33"/>
      <c r="Q10" s="33"/>
    </row>
    <row r="11" spans="2:17" ht="15">
      <c r="B11" s="34">
        <v>2</v>
      </c>
      <c r="C11" s="35">
        <f>C5/2</f>
        <v>0.03</v>
      </c>
      <c r="D11" s="35">
        <f>C5*C3</f>
        <v>7.199999999999999E-05</v>
      </c>
      <c r="E11" s="35">
        <f>D11*C11</f>
        <v>2.1599999999999996E-06</v>
      </c>
      <c r="F11" s="35">
        <f>POWER(C5,3)*C3/12</f>
        <v>2.1599999999999995E-08</v>
      </c>
      <c r="G11" s="35">
        <f>C5/2-B15</f>
        <v>0.007014213197969542</v>
      </c>
      <c r="H11" s="35">
        <f>POWER(G11,2)*D11</f>
        <v>3.542341448633047E-09</v>
      </c>
      <c r="I11" s="36">
        <f>F11+H11</f>
        <v>2.5142341448633043E-08</v>
      </c>
      <c r="J11" s="33"/>
      <c r="K11" s="33"/>
      <c r="L11" s="33"/>
      <c r="M11" s="33"/>
      <c r="N11" s="33"/>
      <c r="O11" s="33"/>
      <c r="P11" s="33"/>
      <c r="Q11" s="33"/>
    </row>
    <row r="12" spans="2:17" ht="15.75">
      <c r="B12" s="37" t="s">
        <v>15</v>
      </c>
      <c r="C12" s="38"/>
      <c r="D12" s="38">
        <f>SUM(D10:D11)</f>
        <v>9.455999999999999E-05</v>
      </c>
      <c r="E12" s="38">
        <f>SUM(E10:E11)</f>
        <v>2.1735359999999998E-06</v>
      </c>
      <c r="F12" s="38"/>
      <c r="G12" s="38"/>
      <c r="H12" s="38"/>
      <c r="I12" s="39">
        <f>SUM(I10:I11)</f>
        <v>3.645039369746192E-08</v>
      </c>
      <c r="J12" s="33"/>
      <c r="K12" s="33"/>
      <c r="L12" s="33"/>
      <c r="M12" s="33"/>
      <c r="N12" s="33"/>
      <c r="O12" s="33"/>
      <c r="P12" s="33"/>
      <c r="Q12" s="33"/>
    </row>
    <row r="13" spans="2:17" ht="1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2:17" ht="15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24">
      <c r="A15" s="29" t="s">
        <v>16</v>
      </c>
      <c r="B15" s="40">
        <f>E12/D12</f>
        <v>0.022985786802030457</v>
      </c>
      <c r="C15" s="4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21">
      <c r="A16" s="29" t="s">
        <v>14</v>
      </c>
      <c r="B16" s="29">
        <f>I12</f>
        <v>3.645039369746192E-08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1">
      <c r="A17" s="42" t="s">
        <v>17</v>
      </c>
      <c r="B17" s="29">
        <f>C5-B15</f>
        <v>0.03701421319796954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21">
      <c r="A18" s="29" t="s">
        <v>18</v>
      </c>
      <c r="B18" s="29">
        <f>2*B16/B17</f>
        <v>1.969534973093063E-06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2:17" ht="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2:17" ht="15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21">
      <c r="A21" s="29" t="s">
        <v>19</v>
      </c>
      <c r="B21" s="25">
        <f>4*G4*B18/C6</f>
        <v>1531.8605346279378</v>
      </c>
      <c r="C21" s="33"/>
      <c r="D21" s="30" t="s">
        <v>20</v>
      </c>
      <c r="E21" s="31" t="s">
        <v>21</v>
      </c>
      <c r="F21" s="32" t="s">
        <v>22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21">
      <c r="A22" s="29" t="s">
        <v>22</v>
      </c>
      <c r="B22" s="25">
        <f>B21/10</f>
        <v>153.18605346279378</v>
      </c>
      <c r="C22" s="33"/>
      <c r="D22" s="34">
        <v>0.1</v>
      </c>
      <c r="E22" s="35">
        <f aca="true" t="shared" si="0" ref="E22:E47">8*$G$4*$B$18/D22</f>
        <v>18382.32641553525</v>
      </c>
      <c r="F22" s="36">
        <f aca="true" t="shared" si="1" ref="F22:F47">E22/10</f>
        <v>1838.2326415535251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2:17" ht="15">
      <c r="B23" s="33"/>
      <c r="C23" s="33"/>
      <c r="D23" s="34">
        <v>0.2</v>
      </c>
      <c r="E23" s="35">
        <f t="shared" si="0"/>
        <v>9191.163207767626</v>
      </c>
      <c r="F23" s="36">
        <f t="shared" si="1"/>
        <v>919.1163207767626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">
      <c r="B24" s="33"/>
      <c r="C24" s="33"/>
      <c r="D24" s="34">
        <v>0.3</v>
      </c>
      <c r="E24" s="35">
        <f t="shared" si="0"/>
        <v>6127.442138511751</v>
      </c>
      <c r="F24" s="36">
        <f t="shared" si="1"/>
        <v>612.7442138511751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ht="15">
      <c r="B25" s="33"/>
      <c r="C25" s="33"/>
      <c r="D25" s="34">
        <v>0.4</v>
      </c>
      <c r="E25" s="35">
        <f t="shared" si="0"/>
        <v>4595.581603883813</v>
      </c>
      <c r="F25" s="36">
        <f t="shared" si="1"/>
        <v>459.5581603883813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15">
      <c r="B26" s="33"/>
      <c r="C26" s="33"/>
      <c r="D26" s="34">
        <v>0.5</v>
      </c>
      <c r="E26" s="35">
        <f t="shared" si="0"/>
        <v>3676.4652831070507</v>
      </c>
      <c r="F26" s="36">
        <f t="shared" si="1"/>
        <v>367.6465283107051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ht="15">
      <c r="B27" s="33"/>
      <c r="C27" s="33"/>
      <c r="D27" s="34">
        <v>0.6</v>
      </c>
      <c r="E27" s="35">
        <f t="shared" si="0"/>
        <v>3063.7210692558756</v>
      </c>
      <c r="F27" s="36">
        <f t="shared" si="1"/>
        <v>306.37210692558756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17" ht="15">
      <c r="B28" s="33"/>
      <c r="C28" s="33"/>
      <c r="D28" s="34">
        <v>0.7</v>
      </c>
      <c r="E28" s="35">
        <f t="shared" si="0"/>
        <v>2626.046630790751</v>
      </c>
      <c r="F28" s="36">
        <f t="shared" si="1"/>
        <v>262.60466307907507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2:17" ht="15">
      <c r="B29" s="33"/>
      <c r="C29" s="33"/>
      <c r="D29" s="34">
        <v>0.8</v>
      </c>
      <c r="E29" s="35">
        <f t="shared" si="0"/>
        <v>2297.7908019419065</v>
      </c>
      <c r="F29" s="36">
        <f t="shared" si="1"/>
        <v>229.77908019419064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15">
      <c r="B30" s="33"/>
      <c r="C30" s="33"/>
      <c r="D30" s="34">
        <v>0.9</v>
      </c>
      <c r="E30" s="35">
        <f t="shared" si="0"/>
        <v>2042.4807128372504</v>
      </c>
      <c r="F30" s="36">
        <f t="shared" si="1"/>
        <v>204.24807128372504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2:17" ht="15">
      <c r="B31" s="33"/>
      <c r="C31" s="33"/>
      <c r="D31" s="34">
        <v>1</v>
      </c>
      <c r="E31" s="35">
        <f t="shared" si="0"/>
        <v>1838.2326415535254</v>
      </c>
      <c r="F31" s="36">
        <f t="shared" si="1"/>
        <v>183.82326415535255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2:17" ht="15">
      <c r="B32" s="33"/>
      <c r="C32" s="33"/>
      <c r="D32" s="34">
        <v>1.1</v>
      </c>
      <c r="E32" s="35">
        <f t="shared" si="0"/>
        <v>1671.1205832304775</v>
      </c>
      <c r="F32" s="36">
        <f t="shared" si="1"/>
        <v>167.11205832304773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2:17" ht="15">
      <c r="B33" s="33"/>
      <c r="C33" s="33"/>
      <c r="D33" s="34">
        <v>1.2</v>
      </c>
      <c r="E33" s="35">
        <f t="shared" si="0"/>
        <v>1531.8605346279378</v>
      </c>
      <c r="F33" s="36">
        <f t="shared" si="1"/>
        <v>153.18605346279378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2:17" ht="15">
      <c r="B34" s="33"/>
      <c r="C34" s="33"/>
      <c r="D34" s="34">
        <v>1.3</v>
      </c>
      <c r="E34" s="35">
        <f t="shared" si="0"/>
        <v>1414.0251088873272</v>
      </c>
      <c r="F34" s="36">
        <f t="shared" si="1"/>
        <v>141.4025108887327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4:6" ht="15">
      <c r="D35" s="34">
        <v>1.4</v>
      </c>
      <c r="E35" s="35">
        <f t="shared" si="0"/>
        <v>1313.0233153953754</v>
      </c>
      <c r="F35" s="36">
        <f t="shared" si="1"/>
        <v>131.30233153953753</v>
      </c>
    </row>
    <row r="36" spans="4:6" ht="15">
      <c r="D36" s="34">
        <v>1.5</v>
      </c>
      <c r="E36" s="35">
        <f t="shared" si="0"/>
        <v>1225.4884277023502</v>
      </c>
      <c r="F36" s="36">
        <f t="shared" si="1"/>
        <v>122.54884277023503</v>
      </c>
    </row>
    <row r="37" spans="4:6" ht="15">
      <c r="D37" s="34">
        <v>1.6</v>
      </c>
      <c r="E37" s="35">
        <f t="shared" si="0"/>
        <v>1148.8954009709532</v>
      </c>
      <c r="F37" s="36">
        <f t="shared" si="1"/>
        <v>114.88954009709532</v>
      </c>
    </row>
    <row r="38" spans="4:6" ht="15">
      <c r="D38" s="34">
        <v>1.7</v>
      </c>
      <c r="E38" s="35">
        <f t="shared" si="0"/>
        <v>1081.3133185608972</v>
      </c>
      <c r="F38" s="36">
        <f t="shared" si="1"/>
        <v>108.13133185608972</v>
      </c>
    </row>
    <row r="39" spans="4:6" ht="15">
      <c r="D39" s="34">
        <v>1.8</v>
      </c>
      <c r="E39" s="35">
        <f t="shared" si="0"/>
        <v>1021.2403564186252</v>
      </c>
      <c r="F39" s="36">
        <f t="shared" si="1"/>
        <v>102.12403564186252</v>
      </c>
    </row>
    <row r="40" spans="4:6" ht="15">
      <c r="D40" s="34">
        <v>1.9</v>
      </c>
      <c r="E40" s="35">
        <f t="shared" si="0"/>
        <v>967.4908639755397</v>
      </c>
      <c r="F40" s="36">
        <f t="shared" si="1"/>
        <v>96.74908639755397</v>
      </c>
    </row>
    <row r="41" spans="4:6" ht="15">
      <c r="D41" s="34">
        <v>2</v>
      </c>
      <c r="E41" s="35">
        <f t="shared" si="0"/>
        <v>919.1163207767627</v>
      </c>
      <c r="F41" s="36">
        <f t="shared" si="1"/>
        <v>91.91163207767627</v>
      </c>
    </row>
    <row r="42" spans="4:6" ht="15">
      <c r="D42" s="34">
        <v>2.1</v>
      </c>
      <c r="E42" s="35">
        <f t="shared" si="0"/>
        <v>875.3488769302502</v>
      </c>
      <c r="F42" s="36">
        <f t="shared" si="1"/>
        <v>87.53488769302501</v>
      </c>
    </row>
    <row r="43" spans="4:6" ht="15">
      <c r="D43" s="34">
        <v>2.2</v>
      </c>
      <c r="E43" s="35">
        <f t="shared" si="0"/>
        <v>835.5602916152387</v>
      </c>
      <c r="F43" s="36">
        <f t="shared" si="1"/>
        <v>83.55602916152387</v>
      </c>
    </row>
    <row r="44" spans="4:6" ht="15">
      <c r="D44" s="34">
        <v>2.3</v>
      </c>
      <c r="E44" s="35">
        <f t="shared" si="0"/>
        <v>799.2315832841415</v>
      </c>
      <c r="F44" s="36">
        <f t="shared" si="1"/>
        <v>79.92315832841415</v>
      </c>
    </row>
    <row r="45" spans="4:6" ht="15">
      <c r="D45" s="34">
        <v>2.4</v>
      </c>
      <c r="E45" s="35">
        <f t="shared" si="0"/>
        <v>765.9302673139689</v>
      </c>
      <c r="F45" s="36">
        <f t="shared" si="1"/>
        <v>76.59302673139689</v>
      </c>
    </row>
    <row r="46" spans="4:6" ht="15">
      <c r="D46" s="34">
        <v>2.5</v>
      </c>
      <c r="E46" s="35">
        <f t="shared" si="0"/>
        <v>735.2930566214102</v>
      </c>
      <c r="F46" s="36">
        <f t="shared" si="1"/>
        <v>73.52930566214101</v>
      </c>
    </row>
    <row r="47" spans="4:6" ht="15">
      <c r="D47" s="34">
        <v>2.6</v>
      </c>
      <c r="E47" s="35">
        <f t="shared" si="0"/>
        <v>707.0125544436636</v>
      </c>
      <c r="F47" s="36">
        <f t="shared" si="1"/>
        <v>70.70125544436635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22" customWidth="1"/>
    <col min="2" max="2" width="17.7109375" style="22" customWidth="1"/>
    <col min="3" max="3" width="14.57421875" style="22" customWidth="1"/>
    <col min="4" max="4" width="15.140625" style="22" customWidth="1"/>
    <col min="5" max="5" width="18.28125" style="22" customWidth="1"/>
    <col min="6" max="6" width="16.140625" style="22" customWidth="1"/>
    <col min="7" max="7" width="10.57421875" style="22" customWidth="1"/>
    <col min="8" max="9" width="15.8515625" style="22" customWidth="1"/>
    <col min="10" max="16384" width="9.140625" style="22" customWidth="1"/>
  </cols>
  <sheetData>
    <row r="1" spans="1:5" ht="24">
      <c r="A1" s="23" t="s">
        <v>0</v>
      </c>
      <c r="B1" s="23"/>
      <c r="C1" s="23"/>
      <c r="D1" s="23"/>
      <c r="E1" s="23"/>
    </row>
    <row r="2" spans="1:5" ht="13.5">
      <c r="A2" s="24"/>
      <c r="B2" s="24"/>
      <c r="C2" s="24"/>
      <c r="D2" s="24"/>
      <c r="E2" s="24"/>
    </row>
    <row r="3" spans="1:7" ht="18.75">
      <c r="A3" s="25" t="s">
        <v>1</v>
      </c>
      <c r="B3" s="25">
        <f>Борт80!B3</f>
        <v>1.2</v>
      </c>
      <c r="C3" s="26">
        <f>0.001*B3</f>
        <v>0.0012</v>
      </c>
      <c r="E3" s="27" t="s">
        <v>2</v>
      </c>
      <c r="F3" s="22">
        <f>Борт45!B7</f>
        <v>315</v>
      </c>
      <c r="G3" s="22">
        <f>F3*1000000</f>
        <v>315000000</v>
      </c>
    </row>
    <row r="4" spans="1:7" ht="18.75">
      <c r="A4" s="25" t="s">
        <v>3</v>
      </c>
      <c r="B4" s="25">
        <f>Борт45!B4</f>
        <v>20</v>
      </c>
      <c r="C4" s="26">
        <f>0.001*B4</f>
        <v>0.02</v>
      </c>
      <c r="D4" s="28"/>
      <c r="E4" s="22" t="s">
        <v>4</v>
      </c>
      <c r="G4" s="22">
        <f>G3/Борт80!B8</f>
        <v>105000000</v>
      </c>
    </row>
    <row r="5" spans="1:3" ht="18.75">
      <c r="A5" s="25" t="s">
        <v>5</v>
      </c>
      <c r="B5" s="25">
        <v>80</v>
      </c>
      <c r="C5" s="26">
        <f>0.001*B5</f>
        <v>0.08</v>
      </c>
    </row>
    <row r="6" spans="1:3" ht="21">
      <c r="A6" s="25" t="s">
        <v>6</v>
      </c>
      <c r="B6" s="29">
        <f>Борт45!B6</f>
        <v>600</v>
      </c>
      <c r="C6" s="25">
        <f>0.001*B6</f>
        <v>0.6</v>
      </c>
    </row>
    <row r="8" ht="13.5"/>
    <row r="9" spans="2:17" ht="15">
      <c r="B9" s="30" t="s">
        <v>7</v>
      </c>
      <c r="C9" s="31" t="s">
        <v>8</v>
      </c>
      <c r="D9" s="31" t="s">
        <v>9</v>
      </c>
      <c r="E9" s="31" t="s">
        <v>10</v>
      </c>
      <c r="F9" s="31" t="s">
        <v>11</v>
      </c>
      <c r="G9" s="31" t="s">
        <v>12</v>
      </c>
      <c r="H9" s="31" t="s">
        <v>13</v>
      </c>
      <c r="I9" s="32" t="s">
        <v>14</v>
      </c>
      <c r="J9" s="33"/>
      <c r="K9" s="33"/>
      <c r="L9" s="33"/>
      <c r="M9" s="33"/>
      <c r="N9" s="33"/>
      <c r="O9" s="33"/>
      <c r="P9" s="33"/>
      <c r="Q9" s="33"/>
    </row>
    <row r="10" spans="2:17" ht="15">
      <c r="B10" s="34">
        <v>1</v>
      </c>
      <c r="C10" s="35">
        <f>C3/2</f>
        <v>0.0006</v>
      </c>
      <c r="D10" s="35">
        <f>(C4-C3)*C3</f>
        <v>2.2559999999999997E-05</v>
      </c>
      <c r="E10" s="35">
        <f>D10*C10</f>
        <v>1.3535999999999998E-08</v>
      </c>
      <c r="F10" s="35">
        <f>POWER(C3,3)*(C4-C3)/12</f>
        <v>2.7071999999999992E-12</v>
      </c>
      <c r="G10" s="35">
        <f>B15-C3/2</f>
        <v>0.03190283400809717</v>
      </c>
      <c r="H10" s="35">
        <f>POWER(G10,2)*D10</f>
        <v>2.2961360848399415E-08</v>
      </c>
      <c r="I10" s="36">
        <f>F10+H10</f>
        <v>2.2964068048399414E-08</v>
      </c>
      <c r="J10" s="33"/>
      <c r="K10" s="33"/>
      <c r="L10" s="33"/>
      <c r="M10" s="33"/>
      <c r="N10" s="33"/>
      <c r="O10" s="33"/>
      <c r="P10" s="33"/>
      <c r="Q10" s="33"/>
    </row>
    <row r="11" spans="2:17" ht="15">
      <c r="B11" s="34">
        <v>2</v>
      </c>
      <c r="C11" s="35">
        <f>C5/2</f>
        <v>0.04</v>
      </c>
      <c r="D11" s="35">
        <f>C5*C3</f>
        <v>9.599999999999999E-05</v>
      </c>
      <c r="E11" s="35">
        <f>D11*C11</f>
        <v>3.84E-06</v>
      </c>
      <c r="F11" s="35">
        <f>POWER(C5,3)*C3/12</f>
        <v>5.12E-08</v>
      </c>
      <c r="G11" s="35">
        <f>C5/2-B15</f>
        <v>0.007497165991902831</v>
      </c>
      <c r="H11" s="35">
        <f>POWER(G11,2)*D11</f>
        <v>5.3959197993738574E-09</v>
      </c>
      <c r="I11" s="36">
        <f>F11+H11</f>
        <v>5.659591979937386E-08</v>
      </c>
      <c r="J11" s="33"/>
      <c r="K11" s="33"/>
      <c r="L11" s="33"/>
      <c r="M11" s="33"/>
      <c r="N11" s="33"/>
      <c r="O11" s="33"/>
      <c r="P11" s="33"/>
      <c r="Q11" s="33"/>
    </row>
    <row r="12" spans="2:17" ht="15.75">
      <c r="B12" s="37" t="s">
        <v>15</v>
      </c>
      <c r="C12" s="38"/>
      <c r="D12" s="38">
        <f>SUM(D10:D11)</f>
        <v>0.00011855999999999999</v>
      </c>
      <c r="E12" s="38">
        <f>SUM(E10:E11)</f>
        <v>3.853536E-06</v>
      </c>
      <c r="F12" s="38"/>
      <c r="G12" s="38"/>
      <c r="H12" s="38"/>
      <c r="I12" s="39">
        <f>SUM(I10:I11)</f>
        <v>7.955998784777328E-08</v>
      </c>
      <c r="J12" s="33"/>
      <c r="K12" s="33"/>
      <c r="L12" s="33"/>
      <c r="M12" s="33"/>
      <c r="N12" s="33"/>
      <c r="O12" s="33"/>
      <c r="P12" s="33"/>
      <c r="Q12" s="33"/>
    </row>
    <row r="13" spans="2:17" ht="1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2:17" ht="15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24">
      <c r="A15" s="29" t="s">
        <v>16</v>
      </c>
      <c r="B15" s="40">
        <f>E12/D12</f>
        <v>0.03250283400809717</v>
      </c>
      <c r="C15" s="4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21">
      <c r="A16" s="29" t="s">
        <v>14</v>
      </c>
      <c r="B16" s="29">
        <f>I12</f>
        <v>7.955998784777328E-08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1">
      <c r="A17" s="42" t="s">
        <v>17</v>
      </c>
      <c r="B17" s="29">
        <f>C5-B15</f>
        <v>0.04749716599190283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21">
      <c r="A18" s="29" t="s">
        <v>18</v>
      </c>
      <c r="B18" s="29">
        <f>2*B16/B17</f>
        <v>3.3500941029339062E-06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2:17" ht="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2:17" ht="15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21">
      <c r="A21" s="29" t="s">
        <v>19</v>
      </c>
      <c r="B21" s="25">
        <f>4*G4*B18/C6</f>
        <v>2345.0658720537344</v>
      </c>
      <c r="C21" s="33"/>
      <c r="D21" s="30" t="s">
        <v>20</v>
      </c>
      <c r="E21" s="31" t="s">
        <v>21</v>
      </c>
      <c r="F21" s="32" t="s">
        <v>22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21">
      <c r="A22" s="29" t="s">
        <v>22</v>
      </c>
      <c r="B22" s="25">
        <f>B21/10</f>
        <v>234.50658720537345</v>
      </c>
      <c r="C22" s="33"/>
      <c r="D22" s="34">
        <v>0.1</v>
      </c>
      <c r="E22" s="35">
        <f aca="true" t="shared" si="0" ref="E22:E47">8*$G$4*$B$18/D22</f>
        <v>28140.790464644808</v>
      </c>
      <c r="F22" s="36">
        <f aca="true" t="shared" si="1" ref="F22:F47">E22/10</f>
        <v>2814.0790464644806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2:17" ht="15">
      <c r="B23" s="33"/>
      <c r="C23" s="33"/>
      <c r="D23" s="34">
        <v>0.2</v>
      </c>
      <c r="E23" s="35">
        <f t="shared" si="0"/>
        <v>14070.395232322404</v>
      </c>
      <c r="F23" s="36">
        <f t="shared" si="1"/>
        <v>1407.0395232322403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">
      <c r="B24" s="33"/>
      <c r="C24" s="33"/>
      <c r="D24" s="34">
        <v>0.3</v>
      </c>
      <c r="E24" s="35">
        <f t="shared" si="0"/>
        <v>9380.263488214938</v>
      </c>
      <c r="F24" s="36">
        <f t="shared" si="1"/>
        <v>938.0263488214938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ht="15">
      <c r="B25" s="33"/>
      <c r="C25" s="33"/>
      <c r="D25" s="34">
        <v>0.4</v>
      </c>
      <c r="E25" s="35">
        <f t="shared" si="0"/>
        <v>7035.197616161202</v>
      </c>
      <c r="F25" s="36">
        <f t="shared" si="1"/>
        <v>703.5197616161201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15">
      <c r="B26" s="33"/>
      <c r="C26" s="33"/>
      <c r="D26" s="34">
        <v>0.5</v>
      </c>
      <c r="E26" s="35">
        <f t="shared" si="0"/>
        <v>5628.158092928962</v>
      </c>
      <c r="F26" s="36">
        <f t="shared" si="1"/>
        <v>562.8158092928962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ht="15">
      <c r="B27" s="33"/>
      <c r="C27" s="33"/>
      <c r="D27" s="34">
        <v>0.6</v>
      </c>
      <c r="E27" s="35">
        <f t="shared" si="0"/>
        <v>4690.131744107469</v>
      </c>
      <c r="F27" s="36">
        <f t="shared" si="1"/>
        <v>469.0131744107469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17" ht="15">
      <c r="B28" s="33"/>
      <c r="C28" s="33"/>
      <c r="D28" s="34">
        <v>0.7</v>
      </c>
      <c r="E28" s="35">
        <f t="shared" si="0"/>
        <v>4020.1129235206877</v>
      </c>
      <c r="F28" s="36">
        <f t="shared" si="1"/>
        <v>402.0112923520688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2:17" ht="15">
      <c r="B29" s="33"/>
      <c r="C29" s="33"/>
      <c r="D29" s="34">
        <v>0.8</v>
      </c>
      <c r="E29" s="35">
        <f t="shared" si="0"/>
        <v>3517.598808080601</v>
      </c>
      <c r="F29" s="36">
        <f t="shared" si="1"/>
        <v>351.7598808080601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15">
      <c r="B30" s="33"/>
      <c r="C30" s="33"/>
      <c r="D30" s="34">
        <v>0.9</v>
      </c>
      <c r="E30" s="35">
        <f t="shared" si="0"/>
        <v>3126.7544960716455</v>
      </c>
      <c r="F30" s="36">
        <f t="shared" si="1"/>
        <v>312.6754496071645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2:17" ht="15">
      <c r="B31" s="33"/>
      <c r="C31" s="33"/>
      <c r="D31" s="34">
        <v>1</v>
      </c>
      <c r="E31" s="35">
        <f t="shared" si="0"/>
        <v>2814.079046464481</v>
      </c>
      <c r="F31" s="36">
        <f t="shared" si="1"/>
        <v>281.4079046464481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2:17" ht="15">
      <c r="B32" s="33"/>
      <c r="C32" s="33"/>
      <c r="D32" s="34">
        <v>1.1</v>
      </c>
      <c r="E32" s="35">
        <f t="shared" si="0"/>
        <v>2558.2536786040737</v>
      </c>
      <c r="F32" s="36">
        <f t="shared" si="1"/>
        <v>255.82536786040737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2:17" ht="15">
      <c r="B33" s="33"/>
      <c r="C33" s="33"/>
      <c r="D33" s="34">
        <v>1.2</v>
      </c>
      <c r="E33" s="35">
        <f t="shared" si="0"/>
        <v>2345.0658720537344</v>
      </c>
      <c r="F33" s="36">
        <f t="shared" si="1"/>
        <v>234.50658720537345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2:17" ht="15">
      <c r="B34" s="33"/>
      <c r="C34" s="33"/>
      <c r="D34" s="34">
        <v>1.3</v>
      </c>
      <c r="E34" s="35">
        <f t="shared" si="0"/>
        <v>2164.6761895880622</v>
      </c>
      <c r="F34" s="36">
        <f t="shared" si="1"/>
        <v>216.4676189588062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4:6" ht="15">
      <c r="D35" s="34">
        <v>1.4</v>
      </c>
      <c r="E35" s="35">
        <f t="shared" si="0"/>
        <v>2010.0564617603438</v>
      </c>
      <c r="F35" s="36">
        <f t="shared" si="1"/>
        <v>201.0056461760344</v>
      </c>
    </row>
    <row r="36" spans="4:6" ht="15">
      <c r="D36" s="34">
        <v>1.5</v>
      </c>
      <c r="E36" s="35">
        <f t="shared" si="0"/>
        <v>1876.0526976429874</v>
      </c>
      <c r="F36" s="36">
        <f t="shared" si="1"/>
        <v>187.60526976429873</v>
      </c>
    </row>
    <row r="37" spans="4:6" ht="15">
      <c r="D37" s="34">
        <v>1.6</v>
      </c>
      <c r="E37" s="35">
        <f t="shared" si="0"/>
        <v>1758.7994040403005</v>
      </c>
      <c r="F37" s="36">
        <f t="shared" si="1"/>
        <v>175.87994040403004</v>
      </c>
    </row>
    <row r="38" spans="4:6" ht="15">
      <c r="D38" s="34">
        <v>1.7</v>
      </c>
      <c r="E38" s="35">
        <f t="shared" si="0"/>
        <v>1655.3406155673417</v>
      </c>
      <c r="F38" s="36">
        <f t="shared" si="1"/>
        <v>165.53406155673417</v>
      </c>
    </row>
    <row r="39" spans="4:6" ht="15">
      <c r="D39" s="34">
        <v>1.8</v>
      </c>
      <c r="E39" s="35">
        <f t="shared" si="0"/>
        <v>1563.3772480358227</v>
      </c>
      <c r="F39" s="36">
        <f t="shared" si="1"/>
        <v>156.33772480358226</v>
      </c>
    </row>
    <row r="40" spans="4:6" ht="15">
      <c r="D40" s="34">
        <v>1.9</v>
      </c>
      <c r="E40" s="35">
        <f t="shared" si="0"/>
        <v>1481.0942349813058</v>
      </c>
      <c r="F40" s="36">
        <f t="shared" si="1"/>
        <v>148.10942349813058</v>
      </c>
    </row>
    <row r="41" spans="4:6" ht="15">
      <c r="D41" s="34">
        <v>2</v>
      </c>
      <c r="E41" s="35">
        <f t="shared" si="0"/>
        <v>1407.0395232322405</v>
      </c>
      <c r="F41" s="36">
        <f t="shared" si="1"/>
        <v>140.70395232322406</v>
      </c>
    </row>
    <row r="42" spans="4:6" ht="15">
      <c r="D42" s="34">
        <v>2.1</v>
      </c>
      <c r="E42" s="35">
        <f t="shared" si="0"/>
        <v>1340.0376411735624</v>
      </c>
      <c r="F42" s="36">
        <f t="shared" si="1"/>
        <v>134.00376411735624</v>
      </c>
    </row>
    <row r="43" spans="4:6" ht="15">
      <c r="D43" s="34">
        <v>2.2</v>
      </c>
      <c r="E43" s="35">
        <f t="shared" si="0"/>
        <v>1279.1268393020368</v>
      </c>
      <c r="F43" s="36">
        <f t="shared" si="1"/>
        <v>127.91268393020368</v>
      </c>
    </row>
    <row r="44" spans="4:6" ht="15">
      <c r="D44" s="34">
        <v>2.3</v>
      </c>
      <c r="E44" s="35">
        <f t="shared" si="0"/>
        <v>1223.5126288976005</v>
      </c>
      <c r="F44" s="36">
        <f t="shared" si="1"/>
        <v>122.35126288976005</v>
      </c>
    </row>
    <row r="45" spans="4:6" ht="15">
      <c r="D45" s="34">
        <v>2.4</v>
      </c>
      <c r="E45" s="35">
        <f t="shared" si="0"/>
        <v>1172.5329360268672</v>
      </c>
      <c r="F45" s="36">
        <f t="shared" si="1"/>
        <v>117.25329360268672</v>
      </c>
    </row>
    <row r="46" spans="4:6" ht="15">
      <c r="D46" s="34">
        <v>2.5</v>
      </c>
      <c r="E46" s="35">
        <f t="shared" si="0"/>
        <v>1125.6316185857925</v>
      </c>
      <c r="F46" s="36">
        <f t="shared" si="1"/>
        <v>112.56316185857925</v>
      </c>
    </row>
    <row r="47" spans="4:6" ht="15">
      <c r="D47" s="34">
        <v>2.6</v>
      </c>
      <c r="E47" s="35">
        <f t="shared" si="0"/>
        <v>1082.3380947940311</v>
      </c>
      <c r="F47" s="36">
        <f t="shared" si="1"/>
        <v>108.2338094794031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Борт100!$B$3</f>
        <v>1.2</v>
      </c>
      <c r="C3" s="5">
        <f>0.001*B3</f>
        <v>0.0012</v>
      </c>
      <c r="E3" s="6" t="s">
        <v>2</v>
      </c>
      <c r="F3" s="1">
        <f>Борт45!B7</f>
        <v>315</v>
      </c>
      <c r="G3" s="1">
        <f>F3*1000000</f>
        <v>315000000</v>
      </c>
    </row>
    <row r="4" spans="1:7" ht="18.75">
      <c r="A4" s="4" t="s">
        <v>3</v>
      </c>
      <c r="B4" s="4">
        <f>Борт45!B4</f>
        <v>20</v>
      </c>
      <c r="C4" s="5">
        <f>0.001*B4</f>
        <v>0.02</v>
      </c>
      <c r="D4" s="7"/>
      <c r="E4" s="1" t="s">
        <v>4</v>
      </c>
      <c r="G4" s="1">
        <f>G3/Борт100!B8</f>
        <v>105000000</v>
      </c>
    </row>
    <row r="5" spans="1:3" ht="18.75">
      <c r="A5" s="4" t="s">
        <v>5</v>
      </c>
      <c r="B5" s="4">
        <v>100</v>
      </c>
      <c r="C5" s="5">
        <f>0.001*B5</f>
        <v>0.1</v>
      </c>
    </row>
    <row r="6" spans="1:3" ht="21">
      <c r="A6" s="4" t="s">
        <v>6</v>
      </c>
      <c r="B6" s="8">
        <f>Борт45!B6</f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C3/2</f>
        <v>0.0006</v>
      </c>
      <c r="D10" s="14">
        <f>(C4-C3)*C3</f>
        <v>2.2559999999999997E-05</v>
      </c>
      <c r="E10" s="14">
        <f>D10*C10</f>
        <v>1.3535999999999998E-08</v>
      </c>
      <c r="F10" s="14">
        <f>POWER(C3,3)*(C4-C3)/12</f>
        <v>2.7071999999999992E-12</v>
      </c>
      <c r="G10" s="14">
        <f>B15-C3/2</f>
        <v>0.04158249158249158</v>
      </c>
      <c r="H10" s="14">
        <f>POWER(G10,2)*D10</f>
        <v>3.9008577356052096E-08</v>
      </c>
      <c r="I10" s="15">
        <f>F10+H10</f>
        <v>3.90112845560521E-08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C5/2</f>
        <v>0.05</v>
      </c>
      <c r="D11" s="14">
        <f>C5*C3</f>
        <v>0.00011999999999999999</v>
      </c>
      <c r="E11" s="14">
        <f>D11*C11</f>
        <v>6E-06</v>
      </c>
      <c r="F11" s="14">
        <f>POWER(C5,3)*C3/12</f>
        <v>1.0000000000000001E-07</v>
      </c>
      <c r="G11" s="14">
        <f>C5/2-B15</f>
        <v>0.007817508417508418</v>
      </c>
      <c r="H11" s="14">
        <f>POWER(G11,2)*D11</f>
        <v>7.333612542937794E-09</v>
      </c>
      <c r="I11" s="15">
        <f>F11+H11</f>
        <v>1.073336125429378E-07</v>
      </c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6" t="s">
        <v>15</v>
      </c>
      <c r="C12" s="17"/>
      <c r="D12" s="17">
        <f>SUM(D10:D11)</f>
        <v>0.00014256</v>
      </c>
      <c r="E12" s="17">
        <f>SUM(E10:E11)</f>
        <v>6.013536E-06</v>
      </c>
      <c r="F12" s="17"/>
      <c r="G12" s="17"/>
      <c r="H12" s="17"/>
      <c r="I12" s="18">
        <f>SUM(I10:I11)</f>
        <v>1.463448970989899E-07</v>
      </c>
      <c r="J12" s="12"/>
      <c r="K12" s="12"/>
      <c r="L12" s="12"/>
      <c r="M12" s="12"/>
      <c r="N12" s="12"/>
      <c r="O12" s="12"/>
      <c r="P12" s="12"/>
      <c r="Q12" s="12"/>
    </row>
    <row r="13" spans="2:17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24">
      <c r="A15" s="8" t="s">
        <v>16</v>
      </c>
      <c r="B15" s="19">
        <f>E12/D12</f>
        <v>0.042182491582491585</v>
      </c>
      <c r="C15" s="20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1">
      <c r="A16" s="8" t="s">
        <v>14</v>
      </c>
      <c r="B16" s="8">
        <f>I12</f>
        <v>1.463448970989899E-07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21" t="s">
        <v>17</v>
      </c>
      <c r="B17" s="8">
        <f>C5-B15</f>
        <v>0.05781750841750842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8" t="s">
        <v>18</v>
      </c>
      <c r="B18" s="8">
        <f>2*B16/B17</f>
        <v>5.062303828183417E-06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1">
      <c r="A21" s="8" t="s">
        <v>19</v>
      </c>
      <c r="B21" s="4">
        <f>4*G4*B18/C6</f>
        <v>3543.612679728392</v>
      </c>
      <c r="C21" s="12"/>
      <c r="D21" s="9" t="s">
        <v>20</v>
      </c>
      <c r="E21" s="10" t="s">
        <v>21</v>
      </c>
      <c r="F21" s="11" t="s">
        <v>22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22</v>
      </c>
      <c r="B22" s="4">
        <f>B21/10</f>
        <v>354.3612679728392</v>
      </c>
      <c r="C22" s="12"/>
      <c r="D22" s="13">
        <v>0.1</v>
      </c>
      <c r="E22" s="14">
        <f aca="true" t="shared" si="0" ref="E22:E47">8*$G$4*$B$18/D22</f>
        <v>42523.3521567407</v>
      </c>
      <c r="F22" s="15">
        <f aca="true" t="shared" si="1" ref="F22:F47">E22/10</f>
        <v>4252.33521567407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5">
      <c r="B23" s="12"/>
      <c r="C23" s="12"/>
      <c r="D23" s="13">
        <v>0.2</v>
      </c>
      <c r="E23" s="14">
        <f t="shared" si="0"/>
        <v>21261.67607837035</v>
      </c>
      <c r="F23" s="15">
        <f t="shared" si="1"/>
        <v>2126.167607837035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0.3</v>
      </c>
      <c r="E24" s="14">
        <f t="shared" si="0"/>
        <v>14174.450718913567</v>
      </c>
      <c r="F24" s="15">
        <f t="shared" si="1"/>
        <v>1417.4450718913567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0.4</v>
      </c>
      <c r="E25" s="14">
        <f t="shared" si="0"/>
        <v>10630.838039185175</v>
      </c>
      <c r="F25" s="15">
        <f t="shared" si="1"/>
        <v>1063.0838039185176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0.5</v>
      </c>
      <c r="E26" s="14">
        <f t="shared" si="0"/>
        <v>8504.67043134814</v>
      </c>
      <c r="F26" s="15">
        <f t="shared" si="1"/>
        <v>850.467043134814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0.6</v>
      </c>
      <c r="E27" s="14">
        <f t="shared" si="0"/>
        <v>7087.225359456784</v>
      </c>
      <c r="F27" s="15">
        <f t="shared" si="1"/>
        <v>708.7225359456784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0.7</v>
      </c>
      <c r="E28" s="14">
        <f t="shared" si="0"/>
        <v>6074.7645938201</v>
      </c>
      <c r="F28" s="15">
        <f t="shared" si="1"/>
        <v>607.47645938201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0.8</v>
      </c>
      <c r="E29" s="14">
        <f t="shared" si="0"/>
        <v>5315.419019592588</v>
      </c>
      <c r="F29" s="15">
        <f t="shared" si="1"/>
        <v>531.5419019592588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0.9</v>
      </c>
      <c r="E30" s="14">
        <f t="shared" si="0"/>
        <v>4724.8169063045225</v>
      </c>
      <c r="F30" s="15">
        <f t="shared" si="1"/>
        <v>472.48169063045225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1</v>
      </c>
      <c r="E31" s="14">
        <f t="shared" si="0"/>
        <v>4252.33521567407</v>
      </c>
      <c r="F31" s="15">
        <f t="shared" si="1"/>
        <v>425.233521567407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1.1</v>
      </c>
      <c r="E32" s="14">
        <f t="shared" si="0"/>
        <v>3865.759286976427</v>
      </c>
      <c r="F32" s="15">
        <f t="shared" si="1"/>
        <v>386.5759286976427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1.2</v>
      </c>
      <c r="E33" s="14">
        <f t="shared" si="0"/>
        <v>3543.612679728392</v>
      </c>
      <c r="F33" s="15">
        <f t="shared" si="1"/>
        <v>354.3612679728392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1.3</v>
      </c>
      <c r="E34" s="14">
        <f t="shared" si="0"/>
        <v>3271.027088980054</v>
      </c>
      <c r="F34" s="15">
        <f t="shared" si="1"/>
        <v>327.1027088980054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4:6" ht="15">
      <c r="D35" s="13">
        <v>1.4</v>
      </c>
      <c r="E35" s="14">
        <f t="shared" si="0"/>
        <v>3037.38229691005</v>
      </c>
      <c r="F35" s="15">
        <f t="shared" si="1"/>
        <v>303.738229691005</v>
      </c>
    </row>
    <row r="36" spans="4:6" ht="15">
      <c r="D36" s="13">
        <v>1.5</v>
      </c>
      <c r="E36" s="14">
        <f t="shared" si="0"/>
        <v>2834.8901437827135</v>
      </c>
      <c r="F36" s="15">
        <f t="shared" si="1"/>
        <v>283.48901437827135</v>
      </c>
    </row>
    <row r="37" spans="4:6" ht="15">
      <c r="D37" s="13">
        <v>1.6</v>
      </c>
      <c r="E37" s="14">
        <f t="shared" si="0"/>
        <v>2657.709509796294</v>
      </c>
      <c r="F37" s="15">
        <f t="shared" si="1"/>
        <v>265.7709509796294</v>
      </c>
    </row>
    <row r="38" spans="4:6" ht="15">
      <c r="D38" s="13">
        <v>1.7</v>
      </c>
      <c r="E38" s="14">
        <f t="shared" si="0"/>
        <v>2501.373656278865</v>
      </c>
      <c r="F38" s="15">
        <f t="shared" si="1"/>
        <v>250.13736562788648</v>
      </c>
    </row>
    <row r="39" spans="4:6" ht="15">
      <c r="D39" s="13">
        <v>1.8</v>
      </c>
      <c r="E39" s="14">
        <f t="shared" si="0"/>
        <v>2362.4084531522612</v>
      </c>
      <c r="F39" s="15">
        <f t="shared" si="1"/>
        <v>236.24084531522612</v>
      </c>
    </row>
    <row r="40" spans="4:6" ht="15">
      <c r="D40" s="13">
        <v>1.9</v>
      </c>
      <c r="E40" s="14">
        <f t="shared" si="0"/>
        <v>2238.0711661442474</v>
      </c>
      <c r="F40" s="15">
        <f t="shared" si="1"/>
        <v>223.80711661442473</v>
      </c>
    </row>
    <row r="41" spans="4:6" ht="15">
      <c r="D41" s="13">
        <v>2</v>
      </c>
      <c r="E41" s="14">
        <f t="shared" si="0"/>
        <v>2126.167607837035</v>
      </c>
      <c r="F41" s="15">
        <f t="shared" si="1"/>
        <v>212.6167607837035</v>
      </c>
    </row>
    <row r="42" spans="4:6" ht="15">
      <c r="D42" s="13">
        <v>2.1</v>
      </c>
      <c r="E42" s="14">
        <f t="shared" si="0"/>
        <v>2024.9215312733668</v>
      </c>
      <c r="F42" s="15">
        <f t="shared" si="1"/>
        <v>202.49215312733668</v>
      </c>
    </row>
    <row r="43" spans="4:6" ht="15">
      <c r="D43" s="13">
        <v>2.2</v>
      </c>
      <c r="E43" s="14">
        <f t="shared" si="0"/>
        <v>1932.8796434882136</v>
      </c>
      <c r="F43" s="15">
        <f t="shared" si="1"/>
        <v>193.28796434882136</v>
      </c>
    </row>
    <row r="44" spans="4:6" ht="15">
      <c r="D44" s="13">
        <v>2.3</v>
      </c>
      <c r="E44" s="14">
        <f t="shared" si="0"/>
        <v>1848.841398119161</v>
      </c>
      <c r="F44" s="15">
        <f t="shared" si="1"/>
        <v>184.8841398119161</v>
      </c>
    </row>
    <row r="45" spans="4:6" ht="15">
      <c r="D45" s="13">
        <v>2.4</v>
      </c>
      <c r="E45" s="14">
        <f t="shared" si="0"/>
        <v>1771.806339864196</v>
      </c>
      <c r="F45" s="15">
        <f t="shared" si="1"/>
        <v>177.1806339864196</v>
      </c>
    </row>
    <row r="46" spans="4:6" ht="15">
      <c r="D46" s="13">
        <v>2.5</v>
      </c>
      <c r="E46" s="14">
        <f t="shared" si="0"/>
        <v>1700.934086269628</v>
      </c>
      <c r="F46" s="15">
        <f t="shared" si="1"/>
        <v>170.0934086269628</v>
      </c>
    </row>
    <row r="47" spans="4:6" ht="15">
      <c r="D47" s="13">
        <v>2.6</v>
      </c>
      <c r="E47" s="14">
        <f t="shared" si="0"/>
        <v>1635.513544490027</v>
      </c>
      <c r="F47" s="15">
        <f t="shared" si="1"/>
        <v>163.5513544490027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22" customWidth="1"/>
    <col min="2" max="2" width="17.7109375" style="22" customWidth="1"/>
    <col min="3" max="3" width="14.57421875" style="22" customWidth="1"/>
    <col min="4" max="4" width="15.140625" style="22" customWidth="1"/>
    <col min="5" max="5" width="18.28125" style="22" customWidth="1"/>
    <col min="6" max="6" width="16.140625" style="22" customWidth="1"/>
    <col min="7" max="7" width="10.57421875" style="22" customWidth="1"/>
    <col min="8" max="9" width="15.8515625" style="22" customWidth="1"/>
    <col min="10" max="16384" width="9.140625" style="22" customWidth="1"/>
  </cols>
  <sheetData>
    <row r="1" spans="1:5" ht="24">
      <c r="A1" s="23" t="s">
        <v>0</v>
      </c>
      <c r="B1" s="23"/>
      <c r="C1" s="23"/>
      <c r="D1" s="23"/>
      <c r="E1" s="23"/>
    </row>
    <row r="2" spans="1:5" ht="13.5">
      <c r="A2" s="24"/>
      <c r="B2" s="24"/>
      <c r="C2" s="24"/>
      <c r="D2" s="24"/>
      <c r="E2" s="24"/>
    </row>
    <row r="3" spans="1:7" ht="18.75">
      <c r="A3" s="25" t="s">
        <v>1</v>
      </c>
      <c r="B3" s="25">
        <f>Борт150!B3</f>
        <v>1.2</v>
      </c>
      <c r="C3" s="26">
        <f>0.001*B3</f>
        <v>0.0012</v>
      </c>
      <c r="E3" s="27" t="s">
        <v>2</v>
      </c>
      <c r="F3" s="22">
        <f>Борт45!B7</f>
        <v>315</v>
      </c>
      <c r="G3" s="22">
        <f>F3*1000000</f>
        <v>315000000</v>
      </c>
    </row>
    <row r="4" spans="1:7" ht="18.75">
      <c r="A4" s="25" t="s">
        <v>3</v>
      </c>
      <c r="B4" s="25">
        <f>Борт45!B4</f>
        <v>20</v>
      </c>
      <c r="C4" s="26">
        <f>0.001*B4</f>
        <v>0.02</v>
      </c>
      <c r="D4" s="28"/>
      <c r="E4" s="22" t="s">
        <v>4</v>
      </c>
      <c r="G4" s="22">
        <f>G3/Борт150!B8</f>
        <v>63000000</v>
      </c>
    </row>
    <row r="5" spans="1:3" ht="18.75">
      <c r="A5" s="25" t="s">
        <v>5</v>
      </c>
      <c r="B5" s="25">
        <v>150</v>
      </c>
      <c r="C5" s="26">
        <f>0.001*B5</f>
        <v>0.15</v>
      </c>
    </row>
    <row r="6" spans="1:3" ht="21">
      <c r="A6" s="25" t="s">
        <v>6</v>
      </c>
      <c r="B6" s="29">
        <f>Борт45!B6</f>
        <v>600</v>
      </c>
      <c r="C6" s="25">
        <f>0.001*B6</f>
        <v>0.6</v>
      </c>
    </row>
    <row r="8" ht="13.5"/>
    <row r="9" spans="2:17" ht="15">
      <c r="B9" s="30" t="s">
        <v>7</v>
      </c>
      <c r="C9" s="31" t="s">
        <v>8</v>
      </c>
      <c r="D9" s="31" t="s">
        <v>9</v>
      </c>
      <c r="E9" s="31" t="s">
        <v>10</v>
      </c>
      <c r="F9" s="31" t="s">
        <v>11</v>
      </c>
      <c r="G9" s="31" t="s">
        <v>12</v>
      </c>
      <c r="H9" s="31" t="s">
        <v>13</v>
      </c>
      <c r="I9" s="32" t="s">
        <v>14</v>
      </c>
      <c r="J9" s="33"/>
      <c r="K9" s="33"/>
      <c r="L9" s="33"/>
      <c r="M9" s="33"/>
      <c r="N9" s="33"/>
      <c r="O9" s="33"/>
      <c r="P9" s="33"/>
      <c r="Q9" s="33"/>
    </row>
    <row r="10" spans="2:17" ht="15">
      <c r="B10" s="34">
        <v>1</v>
      </c>
      <c r="C10" s="35">
        <f>C3/2</f>
        <v>0.0006</v>
      </c>
      <c r="D10" s="35">
        <f>(C4-C3)*C3</f>
        <v>2.2559999999999997E-05</v>
      </c>
      <c r="E10" s="35">
        <f>D10*C10</f>
        <v>1.3535999999999998E-08</v>
      </c>
      <c r="F10" s="35">
        <f>POWER(C3,3)*(C4-C3)/12</f>
        <v>2.7071999999999992E-12</v>
      </c>
      <c r="G10" s="35">
        <f>B15-C3/2</f>
        <v>0.06611374407582937</v>
      </c>
      <c r="H10" s="35">
        <f>POWER(G10,2)*D10</f>
        <v>9.861037263313937E-08</v>
      </c>
      <c r="I10" s="36">
        <f>F10+H10</f>
        <v>9.861307983313938E-08</v>
      </c>
      <c r="J10" s="33"/>
      <c r="K10" s="33"/>
      <c r="L10" s="33"/>
      <c r="M10" s="33"/>
      <c r="N10" s="33"/>
      <c r="O10" s="33"/>
      <c r="P10" s="33"/>
      <c r="Q10" s="33"/>
    </row>
    <row r="11" spans="2:17" ht="15">
      <c r="B11" s="34">
        <v>2</v>
      </c>
      <c r="C11" s="35">
        <f>C5/2</f>
        <v>0.075</v>
      </c>
      <c r="D11" s="35">
        <f>C5*C3</f>
        <v>0.00017999999999999998</v>
      </c>
      <c r="E11" s="35">
        <f>D11*C11</f>
        <v>1.3499999999999998E-05</v>
      </c>
      <c r="F11" s="35">
        <f>POWER(C5,3)*C3/12</f>
        <v>3.3749999999999995E-07</v>
      </c>
      <c r="G11" s="35">
        <f>C5/2-B15</f>
        <v>0.008286255924170621</v>
      </c>
      <c r="H11" s="35">
        <f>POWER(G11,2)*D11</f>
        <v>1.235916670335349E-08</v>
      </c>
      <c r="I11" s="36">
        <f>F11+H11</f>
        <v>3.498591667033534E-07</v>
      </c>
      <c r="J11" s="33"/>
      <c r="K11" s="33"/>
      <c r="L11" s="33"/>
      <c r="M11" s="33"/>
      <c r="N11" s="33"/>
      <c r="O11" s="33"/>
      <c r="P11" s="33"/>
      <c r="Q11" s="33"/>
    </row>
    <row r="12" spans="2:17" ht="15.75">
      <c r="B12" s="37" t="s">
        <v>15</v>
      </c>
      <c r="C12" s="38"/>
      <c r="D12" s="38">
        <f>SUM(D10:D11)</f>
        <v>0.00020255999999999999</v>
      </c>
      <c r="E12" s="38">
        <f>SUM(E10:E11)</f>
        <v>1.3513535999999997E-05</v>
      </c>
      <c r="F12" s="38"/>
      <c r="G12" s="38"/>
      <c r="H12" s="38"/>
      <c r="I12" s="39">
        <f>SUM(I10:I11)</f>
        <v>4.484722465364928E-07</v>
      </c>
      <c r="J12" s="33"/>
      <c r="K12" s="33"/>
      <c r="L12" s="33"/>
      <c r="M12" s="33"/>
      <c r="N12" s="33"/>
      <c r="O12" s="33"/>
      <c r="P12" s="33"/>
      <c r="Q12" s="33"/>
    </row>
    <row r="13" spans="2:17" ht="1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2:17" ht="15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24">
      <c r="A15" s="29" t="s">
        <v>16</v>
      </c>
      <c r="B15" s="40">
        <f>E12/D12</f>
        <v>0.06671374407582938</v>
      </c>
      <c r="C15" s="4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21">
      <c r="A16" s="29" t="s">
        <v>14</v>
      </c>
      <c r="B16" s="29">
        <f>I12</f>
        <v>4.484722465364928E-07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1">
      <c r="A17" s="42" t="s">
        <v>17</v>
      </c>
      <c r="B17" s="29">
        <f>C5-B15</f>
        <v>0.08328625592417062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21">
      <c r="A18" s="29" t="s">
        <v>18</v>
      </c>
      <c r="B18" s="29">
        <f>2*B16/B17</f>
        <v>1.0769417872375293E-05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2:17" ht="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2:17" ht="15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21">
      <c r="A21" s="29" t="s">
        <v>19</v>
      </c>
      <c r="B21" s="25">
        <f>4*G4*B18/C6</f>
        <v>4523.155506397623</v>
      </c>
      <c r="C21" s="33"/>
      <c r="D21" s="30" t="s">
        <v>20</v>
      </c>
      <c r="E21" s="31" t="s">
        <v>21</v>
      </c>
      <c r="F21" s="32" t="s">
        <v>22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21">
      <c r="A22" s="29" t="s">
        <v>22</v>
      </c>
      <c r="B22" s="25">
        <f>B21/10</f>
        <v>452.3155506397623</v>
      </c>
      <c r="C22" s="33"/>
      <c r="D22" s="34">
        <v>0.1</v>
      </c>
      <c r="E22" s="35">
        <f aca="true" t="shared" si="0" ref="E22:E47">8*$G$4*$B$18/D22</f>
        <v>54277.86607677147</v>
      </c>
      <c r="F22" s="36">
        <f aca="true" t="shared" si="1" ref="F22:F47">E22/10</f>
        <v>5427.786607677147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2:17" ht="15">
      <c r="B23" s="33"/>
      <c r="C23" s="33"/>
      <c r="D23" s="34">
        <v>0.2</v>
      </c>
      <c r="E23" s="35">
        <f t="shared" si="0"/>
        <v>27138.933038385734</v>
      </c>
      <c r="F23" s="36">
        <f t="shared" si="1"/>
        <v>2713.8933038385735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">
      <c r="B24" s="33"/>
      <c r="C24" s="33"/>
      <c r="D24" s="34">
        <v>0.3</v>
      </c>
      <c r="E24" s="35">
        <f t="shared" si="0"/>
        <v>18092.622025590492</v>
      </c>
      <c r="F24" s="36">
        <f t="shared" si="1"/>
        <v>1809.2622025590492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ht="15">
      <c r="B25" s="33"/>
      <c r="C25" s="33"/>
      <c r="D25" s="34">
        <v>0.4</v>
      </c>
      <c r="E25" s="35">
        <f t="shared" si="0"/>
        <v>13569.466519192867</v>
      </c>
      <c r="F25" s="36">
        <f t="shared" si="1"/>
        <v>1356.9466519192868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15">
      <c r="B26" s="33"/>
      <c r="C26" s="33"/>
      <c r="D26" s="34">
        <v>0.5</v>
      </c>
      <c r="E26" s="35">
        <f t="shared" si="0"/>
        <v>10855.573215354294</v>
      </c>
      <c r="F26" s="36">
        <f t="shared" si="1"/>
        <v>1085.5573215354293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ht="15">
      <c r="B27" s="33"/>
      <c r="C27" s="33"/>
      <c r="D27" s="34">
        <v>0.6</v>
      </c>
      <c r="E27" s="35">
        <f t="shared" si="0"/>
        <v>9046.311012795246</v>
      </c>
      <c r="F27" s="36">
        <f t="shared" si="1"/>
        <v>904.6311012795246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17" ht="15">
      <c r="B28" s="33"/>
      <c r="C28" s="33"/>
      <c r="D28" s="34">
        <v>0.7</v>
      </c>
      <c r="E28" s="35">
        <f t="shared" si="0"/>
        <v>7753.98086811021</v>
      </c>
      <c r="F28" s="36">
        <f t="shared" si="1"/>
        <v>775.398086811021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2:17" ht="15">
      <c r="B29" s="33"/>
      <c r="C29" s="33"/>
      <c r="D29" s="34">
        <v>0.8</v>
      </c>
      <c r="E29" s="35">
        <f t="shared" si="0"/>
        <v>6784.7332595964335</v>
      </c>
      <c r="F29" s="36">
        <f t="shared" si="1"/>
        <v>678.4733259596434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15">
      <c r="B30" s="33"/>
      <c r="C30" s="33"/>
      <c r="D30" s="34">
        <v>0.9</v>
      </c>
      <c r="E30" s="35">
        <f t="shared" si="0"/>
        <v>6030.874008530163</v>
      </c>
      <c r="F30" s="36">
        <f t="shared" si="1"/>
        <v>603.0874008530163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2:17" ht="15">
      <c r="B31" s="33"/>
      <c r="C31" s="33"/>
      <c r="D31" s="34">
        <v>1</v>
      </c>
      <c r="E31" s="35">
        <f t="shared" si="0"/>
        <v>5427.786607677147</v>
      </c>
      <c r="F31" s="36">
        <f t="shared" si="1"/>
        <v>542.7786607677147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2:17" ht="15">
      <c r="B32" s="33"/>
      <c r="C32" s="33"/>
      <c r="D32" s="34">
        <v>1.1</v>
      </c>
      <c r="E32" s="35">
        <f t="shared" si="0"/>
        <v>4934.351461524679</v>
      </c>
      <c r="F32" s="36">
        <f t="shared" si="1"/>
        <v>493.43514615246784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2:17" ht="15">
      <c r="B33" s="33"/>
      <c r="C33" s="33"/>
      <c r="D33" s="34">
        <v>1.2</v>
      </c>
      <c r="E33" s="35">
        <f t="shared" si="0"/>
        <v>4523.155506397623</v>
      </c>
      <c r="F33" s="36">
        <f t="shared" si="1"/>
        <v>452.3155506397623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2:17" ht="15">
      <c r="B34" s="33"/>
      <c r="C34" s="33"/>
      <c r="D34" s="34">
        <v>1.3</v>
      </c>
      <c r="E34" s="35">
        <f t="shared" si="0"/>
        <v>4175.220467443959</v>
      </c>
      <c r="F34" s="36">
        <f t="shared" si="1"/>
        <v>417.5220467443959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4:6" ht="15">
      <c r="D35" s="34">
        <v>1.4</v>
      </c>
      <c r="E35" s="35">
        <f t="shared" si="0"/>
        <v>3876.990434055105</v>
      </c>
      <c r="F35" s="36">
        <f t="shared" si="1"/>
        <v>387.6990434055105</v>
      </c>
    </row>
    <row r="36" spans="4:6" ht="15">
      <c r="D36" s="34">
        <v>1.5</v>
      </c>
      <c r="E36" s="35">
        <f t="shared" si="0"/>
        <v>3618.524405118098</v>
      </c>
      <c r="F36" s="36">
        <f t="shared" si="1"/>
        <v>361.8524405118098</v>
      </c>
    </row>
    <row r="37" spans="4:6" ht="15">
      <c r="D37" s="34">
        <v>1.6</v>
      </c>
      <c r="E37" s="35">
        <f t="shared" si="0"/>
        <v>3392.3666297982168</v>
      </c>
      <c r="F37" s="36">
        <f t="shared" si="1"/>
        <v>339.2366629798217</v>
      </c>
    </row>
    <row r="38" spans="4:6" ht="15">
      <c r="D38" s="34">
        <v>1.7</v>
      </c>
      <c r="E38" s="35">
        <f t="shared" si="0"/>
        <v>3192.8156515747924</v>
      </c>
      <c r="F38" s="36">
        <f t="shared" si="1"/>
        <v>319.28156515747924</v>
      </c>
    </row>
    <row r="39" spans="4:6" ht="15">
      <c r="D39" s="34">
        <v>1.8</v>
      </c>
      <c r="E39" s="35">
        <f t="shared" si="0"/>
        <v>3015.4370042650817</v>
      </c>
      <c r="F39" s="36">
        <f t="shared" si="1"/>
        <v>301.54370042650817</v>
      </c>
    </row>
    <row r="40" spans="4:6" ht="15">
      <c r="D40" s="34">
        <v>1.9</v>
      </c>
      <c r="E40" s="35">
        <f t="shared" si="0"/>
        <v>2856.729793514288</v>
      </c>
      <c r="F40" s="36">
        <f t="shared" si="1"/>
        <v>285.6729793514288</v>
      </c>
    </row>
    <row r="41" spans="4:6" ht="15">
      <c r="D41" s="34">
        <v>2</v>
      </c>
      <c r="E41" s="35">
        <f t="shared" si="0"/>
        <v>2713.8933038385735</v>
      </c>
      <c r="F41" s="36">
        <f t="shared" si="1"/>
        <v>271.3893303838573</v>
      </c>
    </row>
    <row r="42" spans="4:6" ht="15">
      <c r="D42" s="34">
        <v>2.1</v>
      </c>
      <c r="E42" s="35">
        <f t="shared" si="0"/>
        <v>2584.6602893700697</v>
      </c>
      <c r="F42" s="36">
        <f t="shared" si="1"/>
        <v>258.46602893700697</v>
      </c>
    </row>
    <row r="43" spans="4:6" ht="15">
      <c r="D43" s="34">
        <v>2.2</v>
      </c>
      <c r="E43" s="35">
        <f t="shared" si="0"/>
        <v>2467.1757307623393</v>
      </c>
      <c r="F43" s="36">
        <f t="shared" si="1"/>
        <v>246.71757307623392</v>
      </c>
    </row>
    <row r="44" spans="4:6" ht="15">
      <c r="D44" s="34">
        <v>2.3</v>
      </c>
      <c r="E44" s="35">
        <f t="shared" si="0"/>
        <v>2359.9072207291947</v>
      </c>
      <c r="F44" s="36">
        <f t="shared" si="1"/>
        <v>235.99072207291948</v>
      </c>
    </row>
    <row r="45" spans="4:6" ht="15">
      <c r="D45" s="34">
        <v>2.4</v>
      </c>
      <c r="E45" s="35">
        <f t="shared" si="0"/>
        <v>2261.5777531988115</v>
      </c>
      <c r="F45" s="36">
        <f t="shared" si="1"/>
        <v>226.15777531988115</v>
      </c>
    </row>
    <row r="46" spans="4:6" ht="15">
      <c r="D46" s="34">
        <v>2.5</v>
      </c>
      <c r="E46" s="35">
        <f t="shared" si="0"/>
        <v>2171.1146430708586</v>
      </c>
      <c r="F46" s="36">
        <f t="shared" si="1"/>
        <v>217.11146430708587</v>
      </c>
    </row>
    <row r="47" spans="4:6" ht="15">
      <c r="D47" s="34">
        <v>2.6</v>
      </c>
      <c r="E47" s="35">
        <f t="shared" si="0"/>
        <v>2087.6102337219795</v>
      </c>
      <c r="F47" s="36">
        <f t="shared" si="1"/>
        <v>208.76102337219794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22" customWidth="1"/>
    <col min="2" max="2" width="17.7109375" style="22" customWidth="1"/>
    <col min="3" max="3" width="14.57421875" style="22" customWidth="1"/>
    <col min="4" max="4" width="15.140625" style="22" customWidth="1"/>
    <col min="5" max="5" width="18.28125" style="22" customWidth="1"/>
    <col min="6" max="6" width="16.140625" style="22" customWidth="1"/>
    <col min="7" max="7" width="10.57421875" style="22" customWidth="1"/>
    <col min="8" max="9" width="15.8515625" style="22" customWidth="1"/>
    <col min="10" max="16384" width="9.140625" style="22" customWidth="1"/>
  </cols>
  <sheetData>
    <row r="1" spans="1:5" ht="24">
      <c r="A1" s="23" t="s">
        <v>0</v>
      </c>
      <c r="B1" s="23"/>
      <c r="C1" s="23"/>
      <c r="D1" s="23"/>
      <c r="E1" s="23"/>
    </row>
    <row r="2" spans="1:5" ht="13.5">
      <c r="A2" s="24"/>
      <c r="B2" s="24"/>
      <c r="C2" s="24"/>
      <c r="D2" s="24"/>
      <c r="E2" s="24"/>
    </row>
    <row r="3" spans="1:7" ht="18.75">
      <c r="A3" s="25" t="s">
        <v>1</v>
      </c>
      <c r="B3" s="25">
        <f>Борт200!B3</f>
        <v>1.2</v>
      </c>
      <c r="C3" s="26">
        <f>0.001*B3</f>
        <v>0.0012</v>
      </c>
      <c r="E3" s="27" t="s">
        <v>2</v>
      </c>
      <c r="F3" s="22">
        <f>Борт45!B7</f>
        <v>315</v>
      </c>
      <c r="G3" s="22">
        <f>F3*1000000</f>
        <v>315000000</v>
      </c>
    </row>
    <row r="4" spans="1:7" ht="18.75">
      <c r="A4" s="25" t="s">
        <v>3</v>
      </c>
      <c r="B4" s="25">
        <f>Борт45!B4</f>
        <v>20</v>
      </c>
      <c r="C4" s="26">
        <f>0.001*B4</f>
        <v>0.02</v>
      </c>
      <c r="D4" s="28"/>
      <c r="E4" s="22" t="s">
        <v>4</v>
      </c>
      <c r="G4" s="22">
        <f>G3/Борт200!B8</f>
        <v>52500000</v>
      </c>
    </row>
    <row r="5" spans="1:3" ht="18.75">
      <c r="A5" s="25" t="s">
        <v>5</v>
      </c>
      <c r="B5" s="25">
        <v>200</v>
      </c>
      <c r="C5" s="26">
        <f>0.001*B5</f>
        <v>0.2</v>
      </c>
    </row>
    <row r="6" spans="1:3" ht="21">
      <c r="A6" s="25" t="s">
        <v>6</v>
      </c>
      <c r="B6" s="29">
        <f>Борт45!B6</f>
        <v>600</v>
      </c>
      <c r="C6" s="25">
        <f>0.001*B6</f>
        <v>0.6</v>
      </c>
    </row>
    <row r="8" ht="13.5"/>
    <row r="9" spans="2:17" ht="15">
      <c r="B9" s="30" t="s">
        <v>7</v>
      </c>
      <c r="C9" s="31" t="s">
        <v>8</v>
      </c>
      <c r="D9" s="31" t="s">
        <v>9</v>
      </c>
      <c r="E9" s="31" t="s">
        <v>10</v>
      </c>
      <c r="F9" s="31" t="s">
        <v>11</v>
      </c>
      <c r="G9" s="31" t="s">
        <v>12</v>
      </c>
      <c r="H9" s="31" t="s">
        <v>13</v>
      </c>
      <c r="I9" s="32" t="s">
        <v>14</v>
      </c>
      <c r="J9" s="33"/>
      <c r="K9" s="33"/>
      <c r="L9" s="33"/>
      <c r="M9" s="33"/>
      <c r="N9" s="33"/>
      <c r="O9" s="33"/>
      <c r="P9" s="33"/>
      <c r="Q9" s="33"/>
    </row>
    <row r="10" spans="2:17" ht="15">
      <c r="B10" s="34">
        <v>1</v>
      </c>
      <c r="C10" s="35">
        <f>C3/2</f>
        <v>0.0006</v>
      </c>
      <c r="D10" s="35">
        <f>(C4-C3)*C3</f>
        <v>2.2559999999999997E-05</v>
      </c>
      <c r="E10" s="35">
        <f>D10*C10</f>
        <v>1.3535999999999998E-08</v>
      </c>
      <c r="F10" s="35">
        <f>POWER(C3,3)*(C4-C3)/12</f>
        <v>2.7071999999999992E-12</v>
      </c>
      <c r="G10" s="35">
        <f>B15-C3/2</f>
        <v>0.09085923217550276</v>
      </c>
      <c r="H10" s="35">
        <f>POWER(G10,2)*D10</f>
        <v>1.862418256135344E-07</v>
      </c>
      <c r="I10" s="36">
        <f>F10+H10</f>
        <v>1.862445328135344E-07</v>
      </c>
      <c r="J10" s="33"/>
      <c r="K10" s="33"/>
      <c r="L10" s="33"/>
      <c r="M10" s="33"/>
      <c r="N10" s="33"/>
      <c r="O10" s="33"/>
      <c r="P10" s="33"/>
      <c r="Q10" s="33"/>
    </row>
    <row r="11" spans="2:17" ht="15">
      <c r="B11" s="34">
        <v>2</v>
      </c>
      <c r="C11" s="35">
        <f>C5/2</f>
        <v>0.1</v>
      </c>
      <c r="D11" s="35">
        <f>C5*C3</f>
        <v>0.00023999999999999998</v>
      </c>
      <c r="E11" s="35">
        <f>D11*C11</f>
        <v>2.4E-05</v>
      </c>
      <c r="F11" s="35">
        <f>POWER(C5,3)*C3/12</f>
        <v>8.000000000000001E-07</v>
      </c>
      <c r="G11" s="35">
        <f>C5/2-B15</f>
        <v>0.008540767824497239</v>
      </c>
      <c r="H11" s="35">
        <f>POWER(G11,2)*D11</f>
        <v>1.750673160767215E-08</v>
      </c>
      <c r="I11" s="36">
        <f>F11+H11</f>
        <v>8.175067316076722E-07</v>
      </c>
      <c r="J11" s="33"/>
      <c r="K11" s="33"/>
      <c r="L11" s="33"/>
      <c r="M11" s="33"/>
      <c r="N11" s="33"/>
      <c r="O11" s="33"/>
      <c r="P11" s="33"/>
      <c r="Q11" s="33"/>
    </row>
    <row r="12" spans="2:17" ht="15.75">
      <c r="B12" s="37" t="s">
        <v>15</v>
      </c>
      <c r="C12" s="38"/>
      <c r="D12" s="38">
        <f>SUM(D10:D11)</f>
        <v>0.00026255999999999995</v>
      </c>
      <c r="E12" s="38">
        <f>SUM(E10:E11)</f>
        <v>2.4013536E-05</v>
      </c>
      <c r="F12" s="38"/>
      <c r="G12" s="38"/>
      <c r="H12" s="38"/>
      <c r="I12" s="39">
        <f>SUM(I10:I11)</f>
        <v>1.0037512644212067E-06</v>
      </c>
      <c r="J12" s="33"/>
      <c r="K12" s="33"/>
      <c r="L12" s="33"/>
      <c r="M12" s="33"/>
      <c r="N12" s="33"/>
      <c r="O12" s="33"/>
      <c r="P12" s="33"/>
      <c r="Q12" s="33"/>
    </row>
    <row r="13" spans="2:17" ht="1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2:17" ht="15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24">
      <c r="A15" s="29" t="s">
        <v>16</v>
      </c>
      <c r="B15" s="40">
        <f>E12/D12</f>
        <v>0.09145923217550277</v>
      </c>
      <c r="C15" s="4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21">
      <c r="A16" s="29" t="s">
        <v>14</v>
      </c>
      <c r="B16" s="29">
        <f>I12</f>
        <v>1.0037512644212067E-06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1">
      <c r="A17" s="42" t="s">
        <v>17</v>
      </c>
      <c r="B17" s="29">
        <f>C5-B15</f>
        <v>0.10854076782449724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21">
      <c r="A18" s="29" t="s">
        <v>18</v>
      </c>
      <c r="B18" s="29">
        <f>2*B16/B17</f>
        <v>1.8495377995560184E-05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2:17" ht="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2:17" ht="15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21">
      <c r="A21" s="29" t="s">
        <v>19</v>
      </c>
      <c r="B21" s="25">
        <f>4*G4*B18/C6</f>
        <v>6473.382298446065</v>
      </c>
      <c r="C21" s="33"/>
      <c r="D21" s="30" t="s">
        <v>20</v>
      </c>
      <c r="E21" s="31" t="s">
        <v>21</v>
      </c>
      <c r="F21" s="32" t="s">
        <v>22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21">
      <c r="A22" s="29" t="s">
        <v>22</v>
      </c>
      <c r="B22" s="25">
        <f>B21/10</f>
        <v>647.3382298446065</v>
      </c>
      <c r="C22" s="33"/>
      <c r="D22" s="34">
        <v>0.1</v>
      </c>
      <c r="E22" s="35">
        <f aca="true" t="shared" si="0" ref="E22:E47">8*$G$4*$B$18/D22</f>
        <v>77680.58758135277</v>
      </c>
      <c r="F22" s="36">
        <f aca="true" t="shared" si="1" ref="F22:F47">E22/10</f>
        <v>7768.058758135277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2:17" ht="15">
      <c r="B23" s="33"/>
      <c r="C23" s="33"/>
      <c r="D23" s="34">
        <v>0.2</v>
      </c>
      <c r="E23" s="35">
        <f t="shared" si="0"/>
        <v>38840.293790676384</v>
      </c>
      <c r="F23" s="36">
        <f t="shared" si="1"/>
        <v>3884.0293790676383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">
      <c r="B24" s="33"/>
      <c r="C24" s="33"/>
      <c r="D24" s="34">
        <v>0.3</v>
      </c>
      <c r="E24" s="35">
        <f t="shared" si="0"/>
        <v>25893.52919378426</v>
      </c>
      <c r="F24" s="36">
        <f t="shared" si="1"/>
        <v>2589.352919378426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ht="15">
      <c r="B25" s="33"/>
      <c r="C25" s="33"/>
      <c r="D25" s="34">
        <v>0.4</v>
      </c>
      <c r="E25" s="35">
        <f t="shared" si="0"/>
        <v>19420.146895338192</v>
      </c>
      <c r="F25" s="36">
        <f t="shared" si="1"/>
        <v>1942.0146895338191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15">
      <c r="B26" s="33"/>
      <c r="C26" s="33"/>
      <c r="D26" s="34">
        <v>0.5</v>
      </c>
      <c r="E26" s="35">
        <f t="shared" si="0"/>
        <v>15536.117516270555</v>
      </c>
      <c r="F26" s="36">
        <f t="shared" si="1"/>
        <v>1553.6117516270556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ht="15">
      <c r="B27" s="33"/>
      <c r="C27" s="33"/>
      <c r="D27" s="34">
        <v>0.6</v>
      </c>
      <c r="E27" s="35">
        <f t="shared" si="0"/>
        <v>12946.76459689213</v>
      </c>
      <c r="F27" s="36">
        <f t="shared" si="1"/>
        <v>1294.676459689213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17" ht="15">
      <c r="B28" s="33"/>
      <c r="C28" s="33"/>
      <c r="D28" s="34">
        <v>0.7</v>
      </c>
      <c r="E28" s="35">
        <f t="shared" si="0"/>
        <v>11097.226797336112</v>
      </c>
      <c r="F28" s="36">
        <f t="shared" si="1"/>
        <v>1109.7226797336111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2:17" ht="15">
      <c r="B29" s="33"/>
      <c r="C29" s="33"/>
      <c r="D29" s="34">
        <v>0.8</v>
      </c>
      <c r="E29" s="35">
        <f t="shared" si="0"/>
        <v>9710.073447669096</v>
      </c>
      <c r="F29" s="36">
        <f t="shared" si="1"/>
        <v>971.0073447669096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15">
      <c r="B30" s="33"/>
      <c r="C30" s="33"/>
      <c r="D30" s="34">
        <v>0.9</v>
      </c>
      <c r="E30" s="35">
        <f t="shared" si="0"/>
        <v>8631.176397928086</v>
      </c>
      <c r="F30" s="36">
        <f t="shared" si="1"/>
        <v>863.1176397928086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2:17" ht="15">
      <c r="B31" s="33"/>
      <c r="C31" s="33"/>
      <c r="D31" s="34">
        <v>1</v>
      </c>
      <c r="E31" s="35">
        <f t="shared" si="0"/>
        <v>7768.0587581352775</v>
      </c>
      <c r="F31" s="36">
        <f t="shared" si="1"/>
        <v>776.8058758135278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2:17" ht="15">
      <c r="B32" s="33"/>
      <c r="C32" s="33"/>
      <c r="D32" s="34">
        <v>1.1</v>
      </c>
      <c r="E32" s="35">
        <f t="shared" si="0"/>
        <v>7061.871598304797</v>
      </c>
      <c r="F32" s="36">
        <f t="shared" si="1"/>
        <v>706.1871598304797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2:17" ht="15">
      <c r="B33" s="33"/>
      <c r="C33" s="33"/>
      <c r="D33" s="34">
        <v>1.2</v>
      </c>
      <c r="E33" s="35">
        <f t="shared" si="0"/>
        <v>6473.382298446065</v>
      </c>
      <c r="F33" s="36">
        <f t="shared" si="1"/>
        <v>647.3382298446065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2:17" ht="15">
      <c r="B34" s="33"/>
      <c r="C34" s="33"/>
      <c r="D34" s="34">
        <v>1.3</v>
      </c>
      <c r="E34" s="35">
        <f t="shared" si="0"/>
        <v>5975.429813950213</v>
      </c>
      <c r="F34" s="36">
        <f t="shared" si="1"/>
        <v>597.5429813950213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4:6" ht="15">
      <c r="D35" s="34">
        <v>1.4</v>
      </c>
      <c r="E35" s="35">
        <f t="shared" si="0"/>
        <v>5548.613398668056</v>
      </c>
      <c r="F35" s="36">
        <f t="shared" si="1"/>
        <v>554.8613398668056</v>
      </c>
    </row>
    <row r="36" spans="4:6" ht="15">
      <c r="D36" s="34">
        <v>1.5</v>
      </c>
      <c r="E36" s="35">
        <f t="shared" si="0"/>
        <v>5178.705838756851</v>
      </c>
      <c r="F36" s="36">
        <f t="shared" si="1"/>
        <v>517.8705838756852</v>
      </c>
    </row>
    <row r="37" spans="4:6" ht="15">
      <c r="D37" s="34">
        <v>1.6</v>
      </c>
      <c r="E37" s="35">
        <f t="shared" si="0"/>
        <v>4855.036723834548</v>
      </c>
      <c r="F37" s="36">
        <f t="shared" si="1"/>
        <v>485.5036723834548</v>
      </c>
    </row>
    <row r="38" spans="4:6" ht="15">
      <c r="D38" s="34">
        <v>1.7</v>
      </c>
      <c r="E38" s="35">
        <f t="shared" si="0"/>
        <v>4569.446328314869</v>
      </c>
      <c r="F38" s="36">
        <f t="shared" si="1"/>
        <v>456.9446328314869</v>
      </c>
    </row>
    <row r="39" spans="4:6" ht="15">
      <c r="D39" s="34">
        <v>1.8</v>
      </c>
      <c r="E39" s="35">
        <f t="shared" si="0"/>
        <v>4315.588198964043</v>
      </c>
      <c r="F39" s="36">
        <f t="shared" si="1"/>
        <v>431.5588198964043</v>
      </c>
    </row>
    <row r="40" spans="4:6" ht="15">
      <c r="D40" s="34">
        <v>1.9</v>
      </c>
      <c r="E40" s="35">
        <f t="shared" si="0"/>
        <v>4088.451977965936</v>
      </c>
      <c r="F40" s="36">
        <f t="shared" si="1"/>
        <v>408.8451977965936</v>
      </c>
    </row>
    <row r="41" spans="4:6" ht="15">
      <c r="D41" s="34">
        <v>2</v>
      </c>
      <c r="E41" s="35">
        <f t="shared" si="0"/>
        <v>3884.0293790676387</v>
      </c>
      <c r="F41" s="36">
        <f t="shared" si="1"/>
        <v>388.4029379067639</v>
      </c>
    </row>
    <row r="42" spans="4:6" ht="15">
      <c r="D42" s="34">
        <v>2.1</v>
      </c>
      <c r="E42" s="35">
        <f t="shared" si="0"/>
        <v>3699.075599112037</v>
      </c>
      <c r="F42" s="36">
        <f t="shared" si="1"/>
        <v>369.9075599112037</v>
      </c>
    </row>
    <row r="43" spans="4:6" ht="15">
      <c r="D43" s="34">
        <v>2.2</v>
      </c>
      <c r="E43" s="35">
        <f t="shared" si="0"/>
        <v>3530.9357991523984</v>
      </c>
      <c r="F43" s="36">
        <f t="shared" si="1"/>
        <v>353.09357991523984</v>
      </c>
    </row>
    <row r="44" spans="4:6" ht="15">
      <c r="D44" s="34">
        <v>2.3</v>
      </c>
      <c r="E44" s="35">
        <f t="shared" si="0"/>
        <v>3377.4168513631644</v>
      </c>
      <c r="F44" s="36">
        <f t="shared" si="1"/>
        <v>337.74168513631645</v>
      </c>
    </row>
    <row r="45" spans="4:6" ht="15">
      <c r="D45" s="34">
        <v>2.4</v>
      </c>
      <c r="E45" s="35">
        <f t="shared" si="0"/>
        <v>3236.6911492230324</v>
      </c>
      <c r="F45" s="36">
        <f t="shared" si="1"/>
        <v>323.66911492230327</v>
      </c>
    </row>
    <row r="46" spans="4:6" ht="15">
      <c r="D46" s="34">
        <v>2.5</v>
      </c>
      <c r="E46" s="35">
        <f t="shared" si="0"/>
        <v>3107.223503254111</v>
      </c>
      <c r="F46" s="36">
        <f t="shared" si="1"/>
        <v>310.7223503254111</v>
      </c>
    </row>
    <row r="47" spans="4:6" ht="15">
      <c r="D47" s="34">
        <v>2.6</v>
      </c>
      <c r="E47" s="35">
        <f t="shared" si="0"/>
        <v>2987.7149069751067</v>
      </c>
      <c r="F47" s="36">
        <f t="shared" si="1"/>
        <v>298.77149069751067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">
      <selection activeCell="K20" sqref="K20"/>
    </sheetView>
  </sheetViews>
  <sheetFormatPr defaultColWidth="9.140625" defaultRowHeight="12.75"/>
  <cols>
    <col min="1" max="1" width="31.8515625" style="0" customWidth="1"/>
    <col min="2" max="2" width="18.140625" style="0" customWidth="1"/>
    <col min="3" max="3" width="3.140625" style="43" customWidth="1"/>
    <col min="4" max="25" width="9.140625" style="43" customWidth="1"/>
  </cols>
  <sheetData>
    <row r="1" spans="1:10" s="43" customFormat="1" ht="23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5" s="43" customFormat="1" ht="23.25" customHeight="1">
      <c r="A2" s="45" t="s">
        <v>24</v>
      </c>
      <c r="B2" s="45"/>
      <c r="C2" s="45"/>
      <c r="D2" s="45"/>
      <c r="E2" s="45"/>
    </row>
    <row r="3" spans="1:2" ht="19.5" customHeight="1">
      <c r="A3" s="46" t="s">
        <v>25</v>
      </c>
      <c r="B3" s="47">
        <v>1.2</v>
      </c>
    </row>
    <row r="4" spans="1:2" ht="19.5" customHeight="1" hidden="1">
      <c r="A4" s="46" t="s">
        <v>3</v>
      </c>
      <c r="B4" s="46">
        <v>20</v>
      </c>
    </row>
    <row r="5" spans="1:2" ht="19.5" customHeight="1" hidden="1">
      <c r="A5" s="46" t="s">
        <v>5</v>
      </c>
      <c r="B5" s="48">
        <v>45</v>
      </c>
    </row>
    <row r="6" spans="1:2" ht="19.5" customHeight="1" hidden="1">
      <c r="A6" s="46" t="s">
        <v>6</v>
      </c>
      <c r="B6" s="49">
        <v>600</v>
      </c>
    </row>
    <row r="7" spans="1:2" ht="19.5" customHeight="1" hidden="1">
      <c r="A7" s="46" t="s">
        <v>26</v>
      </c>
      <c r="B7" s="50">
        <v>315</v>
      </c>
    </row>
    <row r="8" spans="1:2" ht="19.5" customHeight="1" hidden="1">
      <c r="A8" s="46" t="s">
        <v>27</v>
      </c>
      <c r="B8" s="46">
        <v>2</v>
      </c>
    </row>
    <row r="9" spans="1:25" s="52" customFormat="1" ht="19.5" customHeight="1">
      <c r="A9" s="51"/>
      <c r="B9" s="5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52" customFormat="1" ht="20.25">
      <c r="A10" s="53" t="s">
        <v>28</v>
      </c>
      <c r="B10" s="54">
        <f>геометрия!B22</f>
        <v>121.46607398447395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52" customFormat="1" ht="12.75">
      <c r="A11" s="55"/>
      <c r="B11" s="55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52" customFormat="1" ht="12.75">
      <c r="A12" s="55"/>
      <c r="B12" s="55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52" customFormat="1" ht="12.75">
      <c r="A13" s="7"/>
      <c r="B13" s="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52" customFormat="1" ht="20.25">
      <c r="A14" s="56" t="s">
        <v>29</v>
      </c>
      <c r="B14" s="56" t="s">
        <v>30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52" customFormat="1" ht="15">
      <c r="A15" s="57">
        <f>геометрия!D22</f>
        <v>0.1</v>
      </c>
      <c r="B15" s="58">
        <f>геометрия!E22</f>
        <v>14575.928878136874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52" customFormat="1" ht="15">
      <c r="A16" s="57">
        <f>геометрия!D23</f>
        <v>0.2</v>
      </c>
      <c r="B16" s="58">
        <f>геометрия!E23</f>
        <v>7287.964439068437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52" customFormat="1" ht="15">
      <c r="A17" s="57">
        <f>геометрия!D24</f>
        <v>0.3</v>
      </c>
      <c r="B17" s="58">
        <f>геометрия!E24</f>
        <v>4858.642959378958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52" customFormat="1" ht="15">
      <c r="A18" s="57">
        <f>геометрия!D25</f>
        <v>0.4</v>
      </c>
      <c r="B18" s="58">
        <f>геометрия!E25</f>
        <v>3643.9822195342185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52" customFormat="1" ht="15">
      <c r="A19" s="57">
        <f>геометрия!D26</f>
        <v>0.5</v>
      </c>
      <c r="B19" s="58">
        <f>геометрия!E26</f>
        <v>2915.185775627375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s="52" customFormat="1" ht="15">
      <c r="A20" s="57">
        <f>геометрия!D27</f>
        <v>0.6</v>
      </c>
      <c r="B20" s="58">
        <f>геометрия!E27</f>
        <v>2429.321479689479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s="52" customFormat="1" ht="15">
      <c r="A21" s="57">
        <f>геометрия!D28</f>
        <v>0.7</v>
      </c>
      <c r="B21" s="58">
        <f>геометрия!E28</f>
        <v>2082.2755540195535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s="52" customFormat="1" ht="15">
      <c r="A22" s="57">
        <f>геометрия!D29</f>
        <v>0.8</v>
      </c>
      <c r="B22" s="58">
        <f>геометрия!E29</f>
        <v>1821.9911097671093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s="52" customFormat="1" ht="15">
      <c r="A23" s="57">
        <f>геометрия!D30</f>
        <v>0.9</v>
      </c>
      <c r="B23" s="58">
        <f>геометрия!E30</f>
        <v>1619.5476531263193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s="52" customFormat="1" ht="15">
      <c r="A24" s="57">
        <f>геометрия!D31</f>
        <v>1</v>
      </c>
      <c r="B24" s="58">
        <f>геометрия!E31</f>
        <v>1457.5928878136874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s="52" customFormat="1" ht="15">
      <c r="A25" s="57">
        <f>геометрия!D32</f>
        <v>1.1</v>
      </c>
      <c r="B25" s="58">
        <f>геометрия!E32</f>
        <v>1325.0844434669884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52" customFormat="1" ht="15">
      <c r="A26" s="57">
        <f>геометрия!D33</f>
        <v>1.2</v>
      </c>
      <c r="B26" s="58">
        <f>геометрия!E33</f>
        <v>1214.6607398447395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s="52" customFormat="1" ht="15">
      <c r="A27" s="57">
        <f>геометрия!D34</f>
        <v>1.3</v>
      </c>
      <c r="B27" s="58">
        <f>геометрия!E34</f>
        <v>1121.2252983182211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s="52" customFormat="1" ht="15">
      <c r="A28" s="57">
        <f>геометрия!D35</f>
        <v>1.4</v>
      </c>
      <c r="B28" s="58">
        <f>геометрия!E35</f>
        <v>1041.1377770097768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" s="22" customFormat="1" ht="15">
      <c r="A29" s="59">
        <f>геометрия!D36</f>
        <v>1.5</v>
      </c>
      <c r="B29" s="60">
        <f>геометрия!E36</f>
        <v>971.7285918757916</v>
      </c>
    </row>
    <row r="30" spans="1:2" s="22" customFormat="1" ht="15">
      <c r="A30" s="59">
        <f>геометрия!D37</f>
        <v>1.6</v>
      </c>
      <c r="B30" s="60">
        <f>геометрия!E37</f>
        <v>910.9955548835546</v>
      </c>
    </row>
    <row r="31" spans="1:2" s="22" customFormat="1" ht="15">
      <c r="A31" s="59">
        <f>геометрия!D38</f>
        <v>1.7</v>
      </c>
      <c r="B31" s="60">
        <f>геометрия!E38</f>
        <v>857.407581066875</v>
      </c>
    </row>
    <row r="32" spans="1:2" s="22" customFormat="1" ht="15">
      <c r="A32" s="59">
        <f>геометрия!D39</f>
        <v>1.8</v>
      </c>
      <c r="B32" s="60">
        <f>геометрия!E39</f>
        <v>809.7738265631597</v>
      </c>
    </row>
    <row r="33" spans="1:2" s="22" customFormat="1" ht="15">
      <c r="A33" s="59">
        <f>геометрия!D40</f>
        <v>1.9</v>
      </c>
      <c r="B33" s="60">
        <f>геометрия!E40</f>
        <v>767.1541514808881</v>
      </c>
    </row>
    <row r="34" spans="1:2" s="22" customFormat="1" ht="15">
      <c r="A34" s="59">
        <f>геометрия!D41</f>
        <v>2</v>
      </c>
      <c r="B34" s="60">
        <f>геометрия!E41</f>
        <v>728.7964439068437</v>
      </c>
    </row>
    <row r="35" spans="1:2" s="22" customFormat="1" ht="15">
      <c r="A35" s="59">
        <f>геометрия!D42</f>
        <v>2.1</v>
      </c>
      <c r="B35" s="60">
        <f>геометрия!E42</f>
        <v>694.0918513398511</v>
      </c>
    </row>
    <row r="36" spans="1:2" s="22" customFormat="1" ht="15">
      <c r="A36" s="59">
        <f>геометрия!D43</f>
        <v>2.2</v>
      </c>
      <c r="B36" s="60">
        <f>геометрия!E43</f>
        <v>662.5422217334942</v>
      </c>
    </row>
    <row r="37" spans="1:2" s="22" customFormat="1" ht="15">
      <c r="A37" s="59">
        <f>геометрия!D44</f>
        <v>2.3</v>
      </c>
      <c r="B37" s="60">
        <f>геометрия!E44</f>
        <v>633.7360381798642</v>
      </c>
    </row>
    <row r="38" spans="1:2" s="22" customFormat="1" ht="15">
      <c r="A38" s="59">
        <f>геометрия!D45</f>
        <v>2.4</v>
      </c>
      <c r="B38" s="60">
        <f>геометрия!E45</f>
        <v>607.3303699223698</v>
      </c>
    </row>
    <row r="39" spans="1:2" s="22" customFormat="1" ht="15">
      <c r="A39" s="59">
        <f>геометрия!D46</f>
        <v>2.5</v>
      </c>
      <c r="B39" s="60">
        <f>геометрия!E46</f>
        <v>583.037155125475</v>
      </c>
    </row>
    <row r="40" spans="1:2" ht="12.75">
      <c r="A40" s="43"/>
      <c r="B40" s="43"/>
    </row>
    <row r="41" spans="1:2" ht="12.75">
      <c r="A41" s="43"/>
      <c r="B41" s="43"/>
    </row>
    <row r="42" spans="1:2" ht="12.75">
      <c r="A42" s="43"/>
      <c r="B42" s="43"/>
    </row>
    <row r="43" spans="1:2" ht="12.75">
      <c r="A43" s="43"/>
      <c r="B43" s="43"/>
    </row>
    <row r="44" spans="1:2" ht="12.75">
      <c r="A44" s="43"/>
      <c r="B44" s="43"/>
    </row>
    <row r="45" spans="1:2" ht="12.75">
      <c r="A45" s="43"/>
      <c r="B45" s="43"/>
    </row>
    <row r="46" spans="1:2" ht="12.75">
      <c r="A46" s="43"/>
      <c r="B46" s="43"/>
    </row>
    <row r="47" spans="1:2" ht="12.75">
      <c r="A47" s="43"/>
      <c r="B47" s="43"/>
    </row>
    <row r="48" spans="1:2" ht="12.75">
      <c r="A48" s="43"/>
      <c r="B48" s="43"/>
    </row>
    <row r="49" s="43" customFormat="1" ht="12.75"/>
    <row r="50" s="43" customFormat="1" ht="12.75"/>
    <row r="51" s="43" customFormat="1" ht="12.75"/>
  </sheetData>
  <sheetProtection password="CF6A" sheet="1"/>
  <mergeCells count="4">
    <mergeCell ref="A1:J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A39" sqref="A39"/>
    </sheetView>
  </sheetViews>
  <sheetFormatPr defaultColWidth="9.140625" defaultRowHeight="12.75"/>
  <cols>
    <col min="1" max="1" width="31.8515625" style="0" customWidth="1"/>
    <col min="2" max="2" width="18.140625" style="0" customWidth="1"/>
    <col min="3" max="3" width="3.140625" style="43" customWidth="1"/>
    <col min="4" max="23" width="9.140625" style="43" customWidth="1"/>
  </cols>
  <sheetData>
    <row r="1" spans="1:10" s="43" customFormat="1" ht="23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5" s="43" customFormat="1" ht="23.25" customHeight="1">
      <c r="A2" s="45" t="s">
        <v>31</v>
      </c>
      <c r="B2" s="45"/>
      <c r="C2" s="45"/>
      <c r="D2" s="45"/>
      <c r="E2" s="45"/>
    </row>
    <row r="3" spans="1:2" ht="17.25" customHeight="1">
      <c r="A3" s="46" t="s">
        <v>25</v>
      </c>
      <c r="B3" s="47">
        <v>1.2</v>
      </c>
    </row>
    <row r="4" spans="1:2" ht="17.25" customHeight="1" hidden="1">
      <c r="A4" s="46" t="s">
        <v>3</v>
      </c>
      <c r="B4" s="46">
        <v>20</v>
      </c>
    </row>
    <row r="5" spans="1:2" ht="17.25" customHeight="1" hidden="1">
      <c r="A5" s="46" t="s">
        <v>5</v>
      </c>
      <c r="B5" s="48">
        <v>60</v>
      </c>
    </row>
    <row r="6" spans="1:2" ht="17.25" customHeight="1" hidden="1">
      <c r="A6" s="46" t="s">
        <v>6</v>
      </c>
      <c r="B6" s="49">
        <v>600</v>
      </c>
    </row>
    <row r="7" spans="1:2" ht="17.25" customHeight="1" hidden="1">
      <c r="A7" s="46" t="s">
        <v>26</v>
      </c>
      <c r="B7" s="50">
        <v>315</v>
      </c>
    </row>
    <row r="8" spans="1:2" ht="17.25" customHeight="1" hidden="1">
      <c r="A8" s="46" t="s">
        <v>27</v>
      </c>
      <c r="B8" s="46">
        <v>2.7</v>
      </c>
    </row>
    <row r="9" spans="1:23" s="63" customFormat="1" ht="17.25" customHeight="1">
      <c r="A9" s="61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3" s="63" customFormat="1" ht="20.25">
      <c r="A10" s="53" t="s">
        <v>28</v>
      </c>
      <c r="B10" s="54">
        <f>геометрия!B22</f>
        <v>121.46607398447395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s="63" customFormat="1" ht="12.75">
      <c r="A11" s="55"/>
      <c r="B11" s="55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s="63" customFormat="1" ht="12.75">
      <c r="A12" s="55"/>
      <c r="B12" s="5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s="63" customFormat="1" ht="12.75">
      <c r="A13" s="7"/>
      <c r="B13" s="7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s="63" customFormat="1" ht="20.25">
      <c r="A14" s="56" t="s">
        <v>29</v>
      </c>
      <c r="B14" s="56" t="s">
        <v>30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s="63" customFormat="1" ht="15">
      <c r="A15" s="57">
        <f>геометрия!D22</f>
        <v>0.1</v>
      </c>
      <c r="B15" s="58">
        <f>геометрия60!E22</f>
        <v>18382.32641553525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s="63" customFormat="1" ht="15">
      <c r="A16" s="57">
        <f>геометрия!D23</f>
        <v>0.2</v>
      </c>
      <c r="B16" s="58">
        <f>геометрия60!E23</f>
        <v>9191.163207767626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s="63" customFormat="1" ht="15">
      <c r="A17" s="57">
        <f>геометрия!D24</f>
        <v>0.3</v>
      </c>
      <c r="B17" s="58">
        <f>геометрия60!E24</f>
        <v>6127.442138511751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s="63" customFormat="1" ht="15">
      <c r="A18" s="57">
        <f>геометрия!D25</f>
        <v>0.4</v>
      </c>
      <c r="B18" s="58">
        <f>геометрия60!E25</f>
        <v>4595.581603883813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s="63" customFormat="1" ht="15">
      <c r="A19" s="57">
        <f>геометрия!D26</f>
        <v>0.5</v>
      </c>
      <c r="B19" s="58">
        <f>геометрия60!E26</f>
        <v>3676.4652831070507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63" customFormat="1" ht="15">
      <c r="A20" s="57">
        <f>геометрия!D27</f>
        <v>0.6</v>
      </c>
      <c r="B20" s="58">
        <f>геометрия60!E27</f>
        <v>3063.7210692558756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s="63" customFormat="1" ht="15">
      <c r="A21" s="57">
        <f>геометрия!D28</f>
        <v>0.7</v>
      </c>
      <c r="B21" s="58">
        <f>геометрия60!E28</f>
        <v>2626.046630790751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3" s="63" customFormat="1" ht="15">
      <c r="A22" s="57">
        <f>геометрия!D29</f>
        <v>0.8</v>
      </c>
      <c r="B22" s="58">
        <f>геометрия60!E29</f>
        <v>2297.7908019419065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s="63" customFormat="1" ht="15">
      <c r="A23" s="57">
        <f>геометрия!D30</f>
        <v>0.9</v>
      </c>
      <c r="B23" s="58">
        <f>геометрия60!E30</f>
        <v>2042.4807128372504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 s="63" customFormat="1" ht="15">
      <c r="A24" s="57">
        <f>геометрия!D31</f>
        <v>1</v>
      </c>
      <c r="B24" s="58">
        <f>геометрия60!E31</f>
        <v>1838.2326415535254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s="63" customFormat="1" ht="15">
      <c r="A25" s="57">
        <f>геометрия!D32</f>
        <v>1.1</v>
      </c>
      <c r="B25" s="58">
        <f>геометрия60!E32</f>
        <v>1671.1205832304775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23" s="63" customFormat="1" ht="15">
      <c r="A26" s="57">
        <f>геометрия!D33</f>
        <v>1.2</v>
      </c>
      <c r="B26" s="58">
        <f>геометрия60!E33</f>
        <v>1531.8605346279378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 s="63" customFormat="1" ht="15">
      <c r="A27" s="57">
        <f>геометрия!D34</f>
        <v>1.3</v>
      </c>
      <c r="B27" s="58">
        <f>геометрия60!E34</f>
        <v>1414.0251088873272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3" s="63" customFormat="1" ht="15">
      <c r="A28" s="57">
        <f>геометрия!D35</f>
        <v>1.4</v>
      </c>
      <c r="B28" s="58">
        <f>геометрия60!E35</f>
        <v>1313.0233153953754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1:2" s="62" customFormat="1" ht="15">
      <c r="A29" s="59">
        <f>геометрия!D36</f>
        <v>1.5</v>
      </c>
      <c r="B29" s="60">
        <f>геометрия60!E36</f>
        <v>1225.4884277023502</v>
      </c>
    </row>
    <row r="30" spans="1:2" s="62" customFormat="1" ht="15">
      <c r="A30" s="59">
        <f>геометрия!D37</f>
        <v>1.6</v>
      </c>
      <c r="B30" s="60">
        <f>геометрия60!E37</f>
        <v>1148.8954009709532</v>
      </c>
    </row>
    <row r="31" spans="1:2" s="62" customFormat="1" ht="15">
      <c r="A31" s="59">
        <f>геометрия!D38</f>
        <v>1.7</v>
      </c>
      <c r="B31" s="60">
        <f>геометрия60!E38</f>
        <v>1081.3133185608972</v>
      </c>
    </row>
    <row r="32" spans="1:2" s="62" customFormat="1" ht="15">
      <c r="A32" s="59">
        <f>геометрия!D39</f>
        <v>1.8</v>
      </c>
      <c r="B32" s="60">
        <f>геометрия60!E39</f>
        <v>1021.2403564186252</v>
      </c>
    </row>
    <row r="33" spans="1:2" s="62" customFormat="1" ht="15">
      <c r="A33" s="59">
        <f>геометрия!D40</f>
        <v>1.9</v>
      </c>
      <c r="B33" s="60">
        <f>геометрия60!E40</f>
        <v>967.4908639755397</v>
      </c>
    </row>
    <row r="34" spans="1:2" s="62" customFormat="1" ht="15">
      <c r="A34" s="59">
        <f>геометрия!D41</f>
        <v>2</v>
      </c>
      <c r="B34" s="60">
        <f>геометрия60!E41</f>
        <v>919.1163207767627</v>
      </c>
    </row>
    <row r="35" spans="1:2" s="62" customFormat="1" ht="15">
      <c r="A35" s="59">
        <f>геометрия!D42</f>
        <v>2.1</v>
      </c>
      <c r="B35" s="60">
        <f>геометрия60!E42</f>
        <v>875.3488769302502</v>
      </c>
    </row>
    <row r="36" spans="1:2" s="62" customFormat="1" ht="15">
      <c r="A36" s="59">
        <f>геометрия!D43</f>
        <v>2.2</v>
      </c>
      <c r="B36" s="60">
        <f>геометрия60!E43</f>
        <v>835.5602916152387</v>
      </c>
    </row>
    <row r="37" spans="1:2" s="62" customFormat="1" ht="15">
      <c r="A37" s="59">
        <f>геометрия!D44</f>
        <v>2.3</v>
      </c>
      <c r="B37" s="60">
        <f>геометрия60!E44</f>
        <v>799.2315832841415</v>
      </c>
    </row>
    <row r="38" spans="1:2" s="62" customFormat="1" ht="15">
      <c r="A38" s="59">
        <f>геометрия!D45</f>
        <v>2.4</v>
      </c>
      <c r="B38" s="60">
        <f>геометрия60!E45</f>
        <v>765.9302673139689</v>
      </c>
    </row>
    <row r="39" spans="1:2" s="62" customFormat="1" ht="15">
      <c r="A39" s="59">
        <f>геометрия!D46</f>
        <v>2.5</v>
      </c>
      <c r="B39" s="60">
        <f>геометрия60!E46</f>
        <v>735.2930566214102</v>
      </c>
    </row>
    <row r="40" s="62" customFormat="1" ht="12.75"/>
    <row r="41" s="62" customFormat="1" ht="12.75"/>
    <row r="42" s="62" customFormat="1" ht="12.75"/>
    <row r="43" s="62" customFormat="1" ht="12.75"/>
    <row r="44" s="62" customFormat="1" ht="12.75"/>
    <row r="45" s="62" customFormat="1" ht="12.75"/>
    <row r="46" s="62" customFormat="1" ht="12.75"/>
    <row r="47" spans="1:2" ht="12.75">
      <c r="A47" s="43"/>
      <c r="B47" s="43"/>
    </row>
    <row r="48" spans="1:2" ht="12.75">
      <c r="A48" s="43"/>
      <c r="B48" s="43"/>
    </row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</sheetData>
  <sheetProtection password="CF6A" sheet="1"/>
  <mergeCells count="4">
    <mergeCell ref="A1:J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8"/>
  <sheetViews>
    <sheetView workbookViewId="0" topLeftCell="A1">
      <selection activeCell="A36" sqref="A36"/>
    </sheetView>
  </sheetViews>
  <sheetFormatPr defaultColWidth="9.140625" defaultRowHeight="12.75"/>
  <cols>
    <col min="1" max="1" width="31.8515625" style="0" customWidth="1"/>
    <col min="2" max="2" width="18.140625" style="0" customWidth="1"/>
    <col min="3" max="3" width="3.140625" style="43" customWidth="1"/>
    <col min="4" max="29" width="9.140625" style="43" customWidth="1"/>
  </cols>
  <sheetData>
    <row r="1" spans="1:10" s="43" customFormat="1" ht="23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5" s="43" customFormat="1" ht="23.25" customHeight="1">
      <c r="A2" s="45" t="s">
        <v>32</v>
      </c>
      <c r="B2" s="45"/>
      <c r="C2" s="45"/>
      <c r="D2" s="45"/>
      <c r="E2" s="45"/>
    </row>
    <row r="3" spans="1:2" ht="17.25" customHeight="1">
      <c r="A3" s="46" t="s">
        <v>25</v>
      </c>
      <c r="B3" s="47">
        <v>1.2</v>
      </c>
    </row>
    <row r="4" spans="1:2" ht="17.25" customHeight="1" hidden="1">
      <c r="A4" s="46" t="s">
        <v>3</v>
      </c>
      <c r="B4" s="46">
        <v>20</v>
      </c>
    </row>
    <row r="5" spans="1:2" ht="17.25" customHeight="1" hidden="1">
      <c r="A5" s="46" t="s">
        <v>5</v>
      </c>
      <c r="B5" s="48">
        <v>80</v>
      </c>
    </row>
    <row r="6" spans="1:2" ht="17.25" customHeight="1" hidden="1">
      <c r="A6" s="46" t="s">
        <v>6</v>
      </c>
      <c r="B6" s="49">
        <v>600</v>
      </c>
    </row>
    <row r="7" spans="1:2" ht="17.25" customHeight="1" hidden="1">
      <c r="A7" s="46" t="s">
        <v>26</v>
      </c>
      <c r="B7" s="50">
        <v>315</v>
      </c>
    </row>
    <row r="8" spans="1:2" ht="17.25" customHeight="1" hidden="1">
      <c r="A8" s="46" t="s">
        <v>27</v>
      </c>
      <c r="B8" s="46">
        <v>3</v>
      </c>
    </row>
    <row r="9" spans="1:29" s="63" customFormat="1" ht="17.25" customHeight="1">
      <c r="A9" s="61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29" s="63" customFormat="1" ht="20.25">
      <c r="A10" s="53" t="s">
        <v>28</v>
      </c>
      <c r="B10" s="54">
        <f>геометрия!B22</f>
        <v>121.46607398447395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s="63" customFormat="1" ht="12.75">
      <c r="A11" s="55"/>
      <c r="B11" s="55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29" s="63" customFormat="1" ht="12.75">
      <c r="A12" s="55"/>
      <c r="B12" s="5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1:29" s="63" customFormat="1" ht="12.75">
      <c r="A13" s="7"/>
      <c r="B13" s="7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</row>
    <row r="14" spans="1:29" s="63" customFormat="1" ht="20.25">
      <c r="A14" s="56" t="s">
        <v>29</v>
      </c>
      <c r="B14" s="56" t="s">
        <v>30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29" s="63" customFormat="1" ht="15">
      <c r="A15" s="57">
        <f>геометрия!D22</f>
        <v>0.1</v>
      </c>
      <c r="B15" s="58">
        <f>геометрия80!E22</f>
        <v>28140.790464644808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29" s="63" customFormat="1" ht="15">
      <c r="A16" s="57">
        <f>геометрия!D23</f>
        <v>0.2</v>
      </c>
      <c r="B16" s="58">
        <f>геометрия80!E23</f>
        <v>14070.395232322404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</row>
    <row r="17" spans="1:29" s="63" customFormat="1" ht="15">
      <c r="A17" s="57">
        <f>геометрия!D24</f>
        <v>0.3</v>
      </c>
      <c r="B17" s="58">
        <f>геометрия80!E24</f>
        <v>9380.263488214938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</row>
    <row r="18" spans="1:29" s="63" customFormat="1" ht="15">
      <c r="A18" s="57">
        <f>геометрия!D25</f>
        <v>0.4</v>
      </c>
      <c r="B18" s="58">
        <f>геометрия80!E25</f>
        <v>7035.197616161202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</row>
    <row r="19" spans="1:29" s="63" customFormat="1" ht="15">
      <c r="A19" s="57">
        <f>геометрия!D26</f>
        <v>0.5</v>
      </c>
      <c r="B19" s="58">
        <f>геометрия80!E26</f>
        <v>5628.158092928962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0" spans="1:29" s="63" customFormat="1" ht="15">
      <c r="A20" s="57">
        <f>геометрия!D27</f>
        <v>0.6</v>
      </c>
      <c r="B20" s="58">
        <f>геометрия80!E27</f>
        <v>4690.131744107469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</row>
    <row r="21" spans="1:29" s="63" customFormat="1" ht="15">
      <c r="A21" s="57">
        <f>геометрия!D28</f>
        <v>0.7</v>
      </c>
      <c r="B21" s="58">
        <f>геометрия80!E28</f>
        <v>4020.1129235206877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1:29" s="63" customFormat="1" ht="15">
      <c r="A22" s="57">
        <f>геометрия!D29</f>
        <v>0.8</v>
      </c>
      <c r="B22" s="58">
        <f>геометрия80!E29</f>
        <v>3517.598808080601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:29" s="63" customFormat="1" ht="15">
      <c r="A23" s="57">
        <f>геометрия!D30</f>
        <v>0.9</v>
      </c>
      <c r="B23" s="58">
        <f>геометрия80!E30</f>
        <v>3126.7544960716455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29" s="63" customFormat="1" ht="15">
      <c r="A24" s="57">
        <f>геометрия!D31</f>
        <v>1</v>
      </c>
      <c r="B24" s="58">
        <f>геометрия80!E31</f>
        <v>2814.079046464481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1:29" s="63" customFormat="1" ht="15">
      <c r="A25" s="57">
        <f>геометрия!D32</f>
        <v>1.1</v>
      </c>
      <c r="B25" s="58">
        <f>геометрия80!E32</f>
        <v>2558.2536786040737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</row>
    <row r="26" spans="1:29" s="63" customFormat="1" ht="15">
      <c r="A26" s="57">
        <f>геометрия!D33</f>
        <v>1.2</v>
      </c>
      <c r="B26" s="58">
        <f>геометрия80!E33</f>
        <v>2345.0658720537344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</row>
    <row r="27" spans="1:29" s="63" customFormat="1" ht="15">
      <c r="A27" s="57">
        <f>геометрия!D34</f>
        <v>1.3</v>
      </c>
      <c r="B27" s="58">
        <f>геометрия80!E34</f>
        <v>2164.6761895880622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spans="1:29" s="63" customFormat="1" ht="15">
      <c r="A28" s="57">
        <f>геометрия!D35</f>
        <v>1.4</v>
      </c>
      <c r="B28" s="58">
        <f>геометрия80!E35</f>
        <v>2010.0564617603438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spans="1:2" s="62" customFormat="1" ht="15">
      <c r="A29" s="59">
        <f>геометрия!D36</f>
        <v>1.5</v>
      </c>
      <c r="B29" s="60">
        <f>геометрия80!E36</f>
        <v>1876.0526976429874</v>
      </c>
    </row>
    <row r="30" spans="1:2" s="62" customFormat="1" ht="15">
      <c r="A30" s="59">
        <f>геометрия!D37</f>
        <v>1.6</v>
      </c>
      <c r="B30" s="60">
        <f>геометрия80!E37</f>
        <v>1758.7994040403005</v>
      </c>
    </row>
    <row r="31" spans="1:2" s="62" customFormat="1" ht="15">
      <c r="A31" s="59">
        <f>геометрия!D38</f>
        <v>1.7</v>
      </c>
      <c r="B31" s="60">
        <f>геометрия80!E38</f>
        <v>1655.3406155673417</v>
      </c>
    </row>
    <row r="32" spans="1:2" s="62" customFormat="1" ht="15">
      <c r="A32" s="59">
        <f>геометрия!D39</f>
        <v>1.8</v>
      </c>
      <c r="B32" s="60">
        <f>геометрия80!E39</f>
        <v>1563.3772480358227</v>
      </c>
    </row>
    <row r="33" spans="1:2" s="62" customFormat="1" ht="15">
      <c r="A33" s="59">
        <f>геометрия!D40</f>
        <v>1.9</v>
      </c>
      <c r="B33" s="60">
        <f>геометрия80!E40</f>
        <v>1481.0942349813058</v>
      </c>
    </row>
    <row r="34" spans="1:2" s="62" customFormat="1" ht="15">
      <c r="A34" s="59">
        <f>геометрия!D41</f>
        <v>2</v>
      </c>
      <c r="B34" s="60">
        <f>геометрия80!E41</f>
        <v>1407.0395232322405</v>
      </c>
    </row>
    <row r="35" spans="1:2" s="62" customFormat="1" ht="15">
      <c r="A35" s="59">
        <f>геометрия!D42</f>
        <v>2.1</v>
      </c>
      <c r="B35" s="60">
        <f>геометрия80!E42</f>
        <v>1340.0376411735624</v>
      </c>
    </row>
    <row r="36" spans="1:2" s="62" customFormat="1" ht="15">
      <c r="A36" s="59">
        <f>геометрия!D43</f>
        <v>2.2</v>
      </c>
      <c r="B36" s="60">
        <f>геометрия80!E43</f>
        <v>1279.1268393020368</v>
      </c>
    </row>
    <row r="37" spans="1:2" s="62" customFormat="1" ht="15">
      <c r="A37" s="59">
        <f>геометрия!D44</f>
        <v>2.3</v>
      </c>
      <c r="B37" s="60">
        <f>геометрия80!E44</f>
        <v>1223.5126288976005</v>
      </c>
    </row>
    <row r="38" spans="1:2" s="62" customFormat="1" ht="15">
      <c r="A38" s="59">
        <f>геометрия!D45</f>
        <v>2.4</v>
      </c>
      <c r="B38" s="60">
        <f>геометрия80!E45</f>
        <v>1172.5329360268672</v>
      </c>
    </row>
    <row r="39" spans="1:2" s="62" customFormat="1" ht="15">
      <c r="A39" s="59">
        <f>геометрия!D46</f>
        <v>2.5</v>
      </c>
      <c r="B39" s="60">
        <f>геометрия80!E46</f>
        <v>1125.6316185857925</v>
      </c>
    </row>
    <row r="40" s="62" customFormat="1" ht="12.75"/>
    <row r="41" s="62" customFormat="1" ht="12.75"/>
    <row r="42" s="62" customFormat="1" ht="12.75"/>
    <row r="43" s="62" customFormat="1" ht="12.75"/>
    <row r="44" spans="1:2" ht="12.75">
      <c r="A44" s="43"/>
      <c r="B44" s="43"/>
    </row>
    <row r="45" spans="1:2" ht="12.75">
      <c r="A45" s="43"/>
      <c r="B45" s="43"/>
    </row>
    <row r="46" spans="1:2" ht="12.75">
      <c r="A46" s="43"/>
      <c r="B46" s="43"/>
    </row>
    <row r="47" spans="1:2" ht="12.75">
      <c r="A47" s="43"/>
      <c r="B47" s="43"/>
    </row>
    <row r="48" spans="1:2" ht="12.75">
      <c r="A48" s="43"/>
      <c r="B48" s="43"/>
    </row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</sheetData>
  <sheetProtection password="CF6A" sheet="1"/>
  <mergeCells count="4">
    <mergeCell ref="A1:J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2019-02-14T13:47:38Z</dcterms:modified>
  <cp:category/>
  <cp:version/>
  <cp:contentType/>
  <cp:contentStatus/>
  <cp:revision>1</cp:revision>
</cp:coreProperties>
</file>